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comments4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comments5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comments6.xml" ContentType="application/vnd.openxmlformats-officedocument.spreadsheetml.comment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comments7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comments8.xml" ContentType="application/vnd.openxmlformats-officedocument.spreadsheetml.comment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comments9.xml" ContentType="application/vnd.openxmlformats-officedocument.spreadsheetml.comment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comments10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embeddings/oleObject55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embeddings/oleObject58.bin" ContentType="application/vnd.openxmlformats-officedocument.oleObject"/>
  <Override PartName="/xl/embeddings/oleObject59.bin" ContentType="application/vnd.openxmlformats-officedocument.oleObject"/>
  <Override PartName="/xl/embeddings/oleObject60.bin" ContentType="application/vnd.openxmlformats-officedocument.oleObject"/>
  <Override PartName="/xl/comments11.xml" ContentType="application/vnd.openxmlformats-officedocument.spreadsheetml.comment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embeddings/oleObject61.bin" ContentType="application/vnd.openxmlformats-officedocument.oleObject"/>
  <Override PartName="/xl/embeddings/oleObject62.bin" ContentType="application/vnd.openxmlformats-officedocument.oleObject"/>
  <Override PartName="/xl/embeddings/oleObject63.bin" ContentType="application/vnd.openxmlformats-officedocument.oleObject"/>
  <Override PartName="/xl/embeddings/oleObject64.bin" ContentType="application/vnd.openxmlformats-officedocument.oleObject"/>
  <Override PartName="/xl/embeddings/oleObject65.bin" ContentType="application/vnd.openxmlformats-officedocument.oleObject"/>
  <Override PartName="/xl/embeddings/oleObject66.bin" ContentType="application/vnd.openxmlformats-officedocument.oleObject"/>
  <Override PartName="/xl/comments12.xml" ContentType="application/vnd.openxmlformats-officedocument.spreadsheetml.comment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4.xml" ContentType="application/vnd.openxmlformats-officedocument.drawing+xml"/>
  <Override PartName="/xl/embeddings/oleObject67.bin" ContentType="application/vnd.openxmlformats-officedocument.oleObject"/>
  <Override PartName="/xl/embeddings/oleObject68.bin" ContentType="application/vnd.openxmlformats-officedocument.oleObject"/>
  <Override PartName="/xl/embeddings/oleObject69.bin" ContentType="application/vnd.openxmlformats-officedocument.oleObject"/>
  <Override PartName="/xl/embeddings/oleObject70.bin" ContentType="application/vnd.openxmlformats-officedocument.oleObject"/>
  <Override PartName="/xl/embeddings/oleObject71.bin" ContentType="application/vnd.openxmlformats-officedocument.oleObject"/>
  <Override PartName="/xl/comments13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embeddings/oleObject72.bin" ContentType="application/vnd.openxmlformats-officedocument.oleObject"/>
  <Override PartName="/xl/embeddings/oleObject73.bin" ContentType="application/vnd.openxmlformats-officedocument.oleObject"/>
  <Override PartName="/xl/embeddings/oleObject74.bin" ContentType="application/vnd.openxmlformats-officedocument.oleObject"/>
  <Override PartName="/xl/embeddings/oleObject75.bin" ContentType="application/vnd.openxmlformats-officedocument.oleObject"/>
  <Override PartName="/xl/embeddings/oleObject76.bin" ContentType="application/vnd.openxmlformats-officedocument.oleObject"/>
  <Override PartName="/xl/comments14.xml" ContentType="application/vnd.openxmlformats-officedocument.spreadsheetml.comment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6.xml" ContentType="application/vnd.openxmlformats-officedocument.drawing+xml"/>
  <Override PartName="/xl/embeddings/oleObject77.bin" ContentType="application/vnd.openxmlformats-officedocument.oleObject"/>
  <Override PartName="/xl/embeddings/oleObject78.bin" ContentType="application/vnd.openxmlformats-officedocument.oleObject"/>
  <Override PartName="/xl/embeddings/oleObject79.bin" ContentType="application/vnd.openxmlformats-officedocument.oleObject"/>
  <Override PartName="/xl/embeddings/oleObject80.bin" ContentType="application/vnd.openxmlformats-officedocument.oleObject"/>
  <Override PartName="/xl/comments15.xml" ContentType="application/vnd.openxmlformats-officedocument.spreadsheetml.comments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embeddings/oleObject81.bin" ContentType="application/vnd.openxmlformats-officedocument.oleObject"/>
  <Override PartName="/xl/embeddings/oleObject82.bin" ContentType="application/vnd.openxmlformats-officedocument.oleObject"/>
  <Override PartName="/xl/comments16.xml" ContentType="application/vnd.openxmlformats-officedocument.spreadsheetml.comments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8.xml" ContentType="application/vnd.openxmlformats-officedocument.drawing+xml"/>
  <Override PartName="/xl/embeddings/oleObject83.bin" ContentType="application/vnd.openxmlformats-officedocument.oleObject"/>
  <Override PartName="/xl/embeddings/oleObject84.bin" ContentType="application/vnd.openxmlformats-officedocument.oleObject"/>
  <Override PartName="/xl/embeddings/oleObject85.bin" ContentType="application/vnd.openxmlformats-officedocument.oleObject"/>
  <Override PartName="/xl/comments17.xml" ContentType="application/vnd.openxmlformats-officedocument.spreadsheetml.comment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60" yWindow="45" windowWidth="9630" windowHeight="11415" firstSheet="9" activeTab="10"/>
  </bookViews>
  <sheets>
    <sheet name="instrucciones" sheetId="22" r:id="rId1"/>
    <sheet name="contenido de ligante por ignici" sheetId="2" r:id="rId2"/>
    <sheet name="contenido de ligante soluble" sheetId="1" r:id="rId3"/>
    <sheet name="% pasa tamiz 0,063 (lavado)" sheetId="21" r:id="rId4"/>
    <sheet name="% pasa tamiz 0,063 (seco)" sheetId="20" r:id="rId5"/>
    <sheet name="% ret. tamiz 0,063" sheetId="19" r:id="rId6"/>
    <sheet name="% mat. pasa tamiz i " sheetId="18" r:id="rId7"/>
    <sheet name="DENSIDAD APARENTE SSD " sheetId="4" r:id="rId8"/>
    <sheet name="DENSIDAD APARENTE DIMENSION " sheetId="5" r:id="rId9"/>
    <sheet name="DENSIDAD MAXIMA " sheetId="7" r:id="rId10"/>
    <sheet name="HUECOS AIRE" sheetId="9" r:id="rId11"/>
    <sheet name="HUECOS ARIDO" sheetId="10" r:id="rId12"/>
    <sheet name="HUECOS RELLENOS LIGANTE" sheetId="11" r:id="rId13"/>
    <sheet name="ITSseco" sheetId="12" r:id="rId14"/>
    <sheet name="ITShúmedo" sheetId="13" r:id="rId15"/>
    <sheet name="ITSR" sheetId="14" r:id="rId16"/>
    <sheet name="WTS" sheetId="16" r:id="rId17"/>
    <sheet name="PRD" sheetId="23" r:id="rId18"/>
  </sheets>
  <definedNames>
    <definedName name="_xlnm.Print_Area" localSheetId="6">'% mat. pasa tamiz i '!$A$1:$I$59</definedName>
    <definedName name="_xlnm.Print_Area" localSheetId="3">'% pasa tamiz 0,063 (lavado)'!$A$1:$I$61</definedName>
    <definedName name="_xlnm.Print_Area" localSheetId="4">'% pasa tamiz 0,063 (seco)'!$A$1:$I$57</definedName>
    <definedName name="_xlnm.Print_Area" localSheetId="5">'% ret. tamiz 0,063'!$A$1:$I$56</definedName>
    <definedName name="_xlnm.Print_Area" localSheetId="1">'contenido de ligante por ignici'!$A$1:$I$66</definedName>
    <definedName name="_xlnm.Print_Area" localSheetId="2">'contenido de ligante soluble'!$A$1:$I$60</definedName>
    <definedName name="_xlnm.Print_Area" localSheetId="8">'DENSIDAD APARENTE DIMENSION '!$A$1:$I$60</definedName>
    <definedName name="_xlnm.Print_Area" localSheetId="7">'DENSIDAD APARENTE SSD '!$A$1:$I$64</definedName>
    <definedName name="_xlnm.Print_Area" localSheetId="9">'DENSIDAD MAXIMA '!$A$1:$I$71</definedName>
    <definedName name="_xlnm.Print_Area" localSheetId="11">'HUECOS ARIDO'!$A$1:$I$58</definedName>
    <definedName name="_xlnm.Print_Area" localSheetId="12">'HUECOS RELLENOS LIGANTE'!$A$1:$I$61</definedName>
    <definedName name="_xlnm.Print_Area" localSheetId="14">ITShúmedo!$A$1:$I$56</definedName>
    <definedName name="_xlnm.Print_Area" localSheetId="15">ITSR!$A$1:$I$47</definedName>
    <definedName name="_xlnm.Print_Area" localSheetId="13">ITSseco!$A$1:$I$56</definedName>
    <definedName name="_xlnm.Print_Area" localSheetId="17">PRD!$A$1:$I$55</definedName>
    <definedName name="_xlnm.Print_Area" localSheetId="16">WTS!$A$1:$I$51</definedName>
    <definedName name="OLE_LINK1" localSheetId="0">instrucciones!$I$7</definedName>
  </definedNames>
  <calcPr calcId="145621"/>
</workbook>
</file>

<file path=xl/calcChain.xml><?xml version="1.0" encoding="utf-8"?>
<calcChain xmlns="http://schemas.openxmlformats.org/spreadsheetml/2006/main">
  <c r="D46" i="11" l="1"/>
  <c r="H42" i="11"/>
  <c r="D42" i="11"/>
  <c r="H41" i="11"/>
  <c r="F41" i="11"/>
  <c r="D41" i="11"/>
  <c r="F32" i="11"/>
  <c r="F33" i="9" l="1"/>
  <c r="D47" i="10"/>
  <c r="D43" i="10"/>
  <c r="H39" i="10"/>
  <c r="H38" i="10"/>
  <c r="F38" i="10"/>
  <c r="D38" i="10"/>
  <c r="D39" i="10"/>
  <c r="F30" i="10"/>
  <c r="D39" i="9" l="1"/>
  <c r="H35" i="9"/>
  <c r="H34" i="9"/>
  <c r="F34" i="9"/>
  <c r="D35" i="9"/>
  <c r="D34" i="9"/>
  <c r="F27" i="9"/>
  <c r="H44" i="18"/>
  <c r="H46" i="21" l="1"/>
  <c r="D36" i="19"/>
  <c r="H41" i="19"/>
  <c r="F30" i="23"/>
  <c r="D37" i="23" s="1"/>
  <c r="H37" i="23" s="1"/>
  <c r="H41" i="12"/>
  <c r="F29" i="12"/>
  <c r="D37" i="12" s="1"/>
  <c r="H37" i="12" s="1"/>
  <c r="H41" i="23"/>
  <c r="F36" i="23"/>
  <c r="F35" i="23"/>
  <c r="F34" i="23"/>
  <c r="D36" i="23"/>
  <c r="D35" i="23"/>
  <c r="D34" i="23"/>
  <c r="H43" i="20"/>
  <c r="H45" i="1"/>
  <c r="H37" i="16"/>
  <c r="F32" i="16"/>
  <c r="D32" i="16"/>
  <c r="D31" i="16"/>
  <c r="D30" i="16"/>
  <c r="F26" i="16"/>
  <c r="D33" i="16" s="1"/>
  <c r="H33" i="16" s="1"/>
  <c r="H32" i="14"/>
  <c r="F28" i="14"/>
  <c r="F27" i="14"/>
  <c r="D28" i="14"/>
  <c r="D27" i="14"/>
  <c r="H41" i="13"/>
  <c r="F36" i="13"/>
  <c r="F35" i="13"/>
  <c r="F34" i="13"/>
  <c r="F33" i="13"/>
  <c r="D36" i="13"/>
  <c r="H36" i="13" s="1"/>
  <c r="D35" i="13"/>
  <c r="D34" i="13"/>
  <c r="F29" i="13"/>
  <c r="D37" i="13" s="1"/>
  <c r="F36" i="12"/>
  <c r="F35" i="12"/>
  <c r="F34" i="12"/>
  <c r="F33" i="12"/>
  <c r="D36" i="12"/>
  <c r="D35" i="12"/>
  <c r="H35" i="12" s="1"/>
  <c r="D34" i="12"/>
  <c r="H34" i="12" s="1"/>
  <c r="F44" i="7"/>
  <c r="H46" i="11"/>
  <c r="F40" i="11"/>
  <c r="F39" i="11"/>
  <c r="F38" i="11"/>
  <c r="F37" i="11"/>
  <c r="D40" i="11"/>
  <c r="D39" i="11"/>
  <c r="D38" i="11"/>
  <c r="D37" i="11"/>
  <c r="H43" i="10"/>
  <c r="F37" i="10"/>
  <c r="F35" i="10"/>
  <c r="F34" i="10"/>
  <c r="D37" i="10"/>
  <c r="D36" i="10"/>
  <c r="H36" i="10" s="1"/>
  <c r="D35" i="10"/>
  <c r="D34" i="10"/>
  <c r="H39" i="9"/>
  <c r="F32" i="9"/>
  <c r="D33" i="9"/>
  <c r="D32" i="9"/>
  <c r="H45" i="5"/>
  <c r="H32" i="16" l="1"/>
  <c r="H33" i="9"/>
  <c r="H27" i="14"/>
  <c r="H35" i="23"/>
  <c r="H35" i="13"/>
  <c r="H36" i="12"/>
  <c r="H34" i="23"/>
  <c r="H36" i="23"/>
  <c r="H28" i="14"/>
  <c r="H34" i="13"/>
  <c r="H40" i="11"/>
  <c r="H39" i="11"/>
  <c r="H38" i="11"/>
  <c r="H37" i="11"/>
  <c r="H37" i="10"/>
  <c r="H35" i="10"/>
  <c r="H34" i="10"/>
  <c r="H32" i="9"/>
  <c r="D43" i="9" s="1"/>
  <c r="F51" i="7"/>
  <c r="D52" i="7"/>
  <c r="H52" i="7" s="1"/>
  <c r="D51" i="7"/>
  <c r="H51" i="7" s="1"/>
  <c r="D50" i="7"/>
  <c r="D48" i="7"/>
  <c r="F38" i="7"/>
  <c r="D49" i="7" s="1"/>
  <c r="C38" i="7"/>
  <c r="H56" i="7" s="1"/>
  <c r="F38" i="5"/>
  <c r="F40" i="5"/>
  <c r="F39" i="5"/>
  <c r="D40" i="5"/>
  <c r="H40" i="5" s="1"/>
  <c r="D39" i="5"/>
  <c r="D38" i="5"/>
  <c r="F33" i="5"/>
  <c r="F45" i="4"/>
  <c r="F44" i="4"/>
  <c r="D45" i="4"/>
  <c r="D43" i="4"/>
  <c r="C35" i="4"/>
  <c r="H49" i="4" s="1"/>
  <c r="F35" i="4"/>
  <c r="D44" i="4" s="1"/>
  <c r="F39" i="4"/>
  <c r="D46" i="4" s="1"/>
  <c r="H46" i="4" s="1"/>
  <c r="F40" i="18"/>
  <c r="F39" i="18"/>
  <c r="D40" i="18"/>
  <c r="F35" i="18"/>
  <c r="D41" i="18" s="1"/>
  <c r="H41" i="18" s="1"/>
  <c r="D39" i="18"/>
  <c r="F36" i="19"/>
  <c r="H36" i="19" s="1"/>
  <c r="F35" i="19"/>
  <c r="D35" i="19"/>
  <c r="F31" i="19"/>
  <c r="D37" i="19" s="1"/>
  <c r="H37" i="19" s="1"/>
  <c r="F38" i="20"/>
  <c r="F37" i="20"/>
  <c r="D38" i="20"/>
  <c r="H38" i="20" s="1"/>
  <c r="D37" i="20"/>
  <c r="F33" i="20"/>
  <c r="D39" i="20" s="1"/>
  <c r="H39" i="20" s="1"/>
  <c r="F41" i="21"/>
  <c r="F40" i="21"/>
  <c r="D41" i="21"/>
  <c r="H41" i="21" s="1"/>
  <c r="D40" i="21"/>
  <c r="F35" i="21"/>
  <c r="D42" i="21" s="1"/>
  <c r="H42" i="21" s="1"/>
  <c r="F40" i="1"/>
  <c r="F39" i="1"/>
  <c r="F38" i="1"/>
  <c r="D40" i="1"/>
  <c r="D39" i="1"/>
  <c r="D38" i="1"/>
  <c r="F33" i="1"/>
  <c r="D41" i="1" s="1"/>
  <c r="H41" i="1" s="1"/>
  <c r="F28" i="1"/>
  <c r="F47" i="2"/>
  <c r="D47" i="2"/>
  <c r="F46" i="2"/>
  <c r="D46" i="2"/>
  <c r="F45" i="2"/>
  <c r="D45" i="2"/>
  <c r="F44" i="2"/>
  <c r="D44" i="2"/>
  <c r="F43" i="2"/>
  <c r="D43" i="2"/>
  <c r="D42" i="2"/>
  <c r="F38" i="2"/>
  <c r="D48" i="2" s="1"/>
  <c r="H48" i="2" s="1"/>
  <c r="F30" i="2"/>
  <c r="H51" i="2" s="1"/>
  <c r="F28" i="2"/>
  <c r="H38" i="5" l="1"/>
  <c r="H40" i="18"/>
  <c r="H39" i="18"/>
  <c r="D44" i="18" s="1"/>
  <c r="D48" i="18" s="1"/>
  <c r="H35" i="19"/>
  <c r="D41" i="19" s="1"/>
  <c r="D45" i="19" s="1"/>
  <c r="H37" i="20"/>
  <c r="D43" i="20" s="1"/>
  <c r="D47" i="20" s="1"/>
  <c r="H40" i="21"/>
  <c r="D32" i="14"/>
  <c r="D36" i="14" s="1"/>
  <c r="D50" i="11"/>
  <c r="H45" i="4"/>
  <c r="F43" i="4"/>
  <c r="H43" i="4" s="1"/>
  <c r="D41" i="23"/>
  <c r="D45" i="23" s="1"/>
  <c r="H47" i="2"/>
  <c r="H46" i="2"/>
  <c r="H44" i="2"/>
  <c r="H45" i="2"/>
  <c r="H43" i="2"/>
  <c r="F42" i="2"/>
  <c r="H42" i="2" s="1"/>
  <c r="H40" i="1"/>
  <c r="H39" i="5"/>
  <c r="H44" i="4"/>
  <c r="H38" i="1"/>
  <c r="H39" i="1"/>
  <c r="D49" i="4" l="1"/>
  <c r="D53" i="4" s="1"/>
  <c r="D45" i="1"/>
  <c r="D49" i="1" s="1"/>
  <c r="D51" i="2"/>
  <c r="D55" i="2" s="1"/>
  <c r="D46" i="21"/>
  <c r="D50" i="21" s="1"/>
  <c r="F31" i="16"/>
  <c r="H31" i="16" s="1"/>
  <c r="F30" i="16"/>
  <c r="H30" i="16" s="1"/>
  <c r="D37" i="16" s="1"/>
  <c r="D41" i="16" s="1"/>
  <c r="F37" i="13" l="1"/>
  <c r="H37" i="13" s="1"/>
  <c r="D33" i="13"/>
  <c r="H33" i="13" s="1"/>
  <c r="D33" i="12"/>
  <c r="H33" i="12" s="1"/>
  <c r="D41" i="12" s="1"/>
  <c r="D45" i="12" s="1"/>
  <c r="D41" i="13" l="1"/>
  <c r="D45" i="13" s="1"/>
  <c r="F49" i="7"/>
  <c r="H49" i="7" s="1"/>
  <c r="F50" i="7"/>
  <c r="H50" i="7" s="1"/>
  <c r="F48" i="7"/>
  <c r="H48" i="7" s="1"/>
  <c r="D56" i="7" l="1"/>
  <c r="D60" i="7" s="1"/>
  <c r="D41" i="5"/>
  <c r="H41" i="5" s="1"/>
  <c r="D45" i="5" s="1"/>
  <c r="D49" i="5" s="1"/>
</calcChain>
</file>

<file path=xl/comments1.xml><?xml version="1.0" encoding="utf-8"?>
<comments xmlns="http://schemas.openxmlformats.org/spreadsheetml/2006/main">
  <authors>
    <author>Marisol</author>
  </authors>
  <commentList>
    <comment ref="C26" authorId="0">
      <text>
        <r>
          <rPr>
            <sz val="8"/>
            <color indexed="81"/>
            <rFont val="Tahoma"/>
            <family val="2"/>
          </rPr>
          <t xml:space="preserve">Introducir la masa inicial de de la mezcla bituminosa seca antes de la ignición, en gramos
</t>
        </r>
      </text>
    </comment>
    <comment ref="F26" authorId="0">
      <text>
        <r>
          <rPr>
            <sz val="8"/>
            <color indexed="81"/>
            <rFont val="Tahoma"/>
            <family val="2"/>
          </rPr>
          <t xml:space="preserve">Introducir la incertidumbre combinada según el certificado de calibracion de la balanza utilizada, en gramos.
</t>
        </r>
      </text>
    </comment>
    <comment ref="C28" authorId="0">
      <text>
        <r>
          <rPr>
            <sz val="8"/>
            <color indexed="81"/>
            <rFont val="Tahoma"/>
            <family val="2"/>
          </rPr>
          <t xml:space="preserve">Introducir la masa final de la mezcla tras ignición, en gramos.
</t>
        </r>
      </text>
    </comment>
    <comment ref="C30" authorId="0">
      <text>
        <r>
          <rPr>
            <sz val="8"/>
            <color indexed="81"/>
            <rFont val="Tahoma"/>
            <family val="2"/>
          </rPr>
          <t xml:space="preserve">Introducir la masa incial de arido seco antes de la ignición para determinar el factor de corrección, en gramos.
</t>
        </r>
      </text>
    </comment>
    <comment ref="C32" authorId="0">
      <text>
        <r>
          <rPr>
            <sz val="8"/>
            <color indexed="81"/>
            <rFont val="Tahoma"/>
            <family val="2"/>
          </rPr>
          <t>Introducir la masa final del arido tras ignición, para la determinación del factor de corrección, en gramos.</t>
        </r>
      </text>
    </comment>
    <comment ref="C34" authorId="0">
      <text>
        <r>
          <rPr>
            <sz val="8"/>
            <color indexed="81"/>
            <rFont val="Tahoma"/>
            <family val="2"/>
          </rPr>
          <t xml:space="preserve">Introducir la desviación estandar en condiciones de repetibilidad obtenido en la determinación del contenido de ligante, en %.
</t>
        </r>
      </text>
    </comment>
    <comment ref="F34" authorId="0">
      <text>
        <r>
          <rPr>
            <sz val="8"/>
            <color indexed="81"/>
            <rFont val="Tahoma"/>
            <family val="2"/>
          </rPr>
          <t xml:space="preserve">Introducir el número de veces que se ha repetido el contenido de ligante, para determinar el valor de sr.
</t>
        </r>
      </text>
    </comment>
    <comment ref="C36" authorId="0">
      <text>
        <r>
          <rPr>
            <sz val="8"/>
            <color indexed="81"/>
            <rFont val="Tahoma"/>
            <family val="2"/>
          </rPr>
          <t xml:space="preserve">Introducir la desviación estandar en condiciones de repetibilidad  obtenido en la determinación del factor de corrección, en %.
</t>
        </r>
      </text>
    </comment>
    <comment ref="F36" authorId="0">
      <text>
        <r>
          <rPr>
            <sz val="8"/>
            <color indexed="81"/>
            <rFont val="Tahoma"/>
            <family val="2"/>
          </rPr>
          <t>Introducir el número de veces que se ha repetido el factor de corrección para determinar el sr.</t>
        </r>
      </text>
    </comment>
    <comment ref="C38" authorId="0">
      <text>
        <r>
          <rPr>
            <sz val="8"/>
            <color indexed="81"/>
            <rFont val="Tahoma"/>
            <family val="2"/>
          </rPr>
          <t xml:space="preserve">Introducir la desviacion estandar en condiciones de reproducibilidad del contenido de liagante, en %.
</t>
        </r>
      </text>
    </comment>
  </commentList>
</comments>
</file>

<file path=xl/comments10.xml><?xml version="1.0" encoding="utf-8"?>
<comments xmlns="http://schemas.openxmlformats.org/spreadsheetml/2006/main">
  <authors>
    <author>Marisol</author>
  </authors>
  <commentList>
    <comment ref="C21" authorId="0">
      <text>
        <r>
          <rPr>
            <sz val="8"/>
            <color indexed="81"/>
            <rFont val="Tahoma"/>
            <family val="2"/>
          </rPr>
          <t xml:space="preserve">Introducir la densidad máxima de la muestra, en Mg/m3.
</t>
        </r>
      </text>
    </comment>
    <comment ref="F21" authorId="0">
      <text>
        <r>
          <rPr>
            <sz val="8"/>
            <color indexed="81"/>
            <rFont val="Tahoma"/>
            <family val="2"/>
          </rPr>
          <t xml:space="preserve">Introducir la incertidumbre combinada correspondiente a la densidad máxima, Mg/m3.
</t>
        </r>
      </text>
    </comment>
    <comment ref="C23" authorId="0">
      <text>
        <r>
          <rPr>
            <sz val="8"/>
            <color indexed="81"/>
            <rFont val="Tahoma"/>
            <family val="2"/>
          </rPr>
          <t xml:space="preserve">Introducir la densidad aparente de la muestra, en Mg/m3.
</t>
        </r>
      </text>
    </comment>
    <comment ref="F23" authorId="0">
      <text>
        <r>
          <rPr>
            <sz val="8"/>
            <color indexed="81"/>
            <rFont val="Tahoma"/>
            <family val="2"/>
          </rPr>
          <t xml:space="preserve">Introducir la incertidumbre combinada de la densidad aparente, en kg/m3.
</t>
        </r>
      </text>
    </comment>
  </commentList>
</comments>
</file>

<file path=xl/comments11.xml><?xml version="1.0" encoding="utf-8"?>
<comments xmlns="http://schemas.openxmlformats.org/spreadsheetml/2006/main">
  <authors>
    <author>Mª sol</author>
  </authors>
  <commentList>
    <comment ref="C20" authorId="0">
      <text>
        <r>
          <rPr>
            <sz val="8"/>
            <color indexed="81"/>
            <rFont val="Tahoma"/>
            <family val="2"/>
          </rPr>
          <t xml:space="preserve">Introducir el valor de la densidad aparente, en Mg/m3.
</t>
        </r>
      </text>
    </comment>
    <comment ref="F20" authorId="0">
      <text>
        <r>
          <rPr>
            <sz val="8"/>
            <color indexed="81"/>
            <rFont val="Tahoma"/>
            <family val="2"/>
          </rPr>
          <t xml:space="preserve">Introducir la incertidumbre combinada asociada al valor de la densidad aparente, en Mg/m3.
</t>
        </r>
      </text>
    </comment>
    <comment ref="C22" authorId="0">
      <text>
        <r>
          <rPr>
            <sz val="8"/>
            <color indexed="81"/>
            <rFont val="Tahoma"/>
            <family val="2"/>
          </rPr>
          <t xml:space="preserve">Introducir el valor de la densidad aparente del ligante utilizado, en Mg/m3.
</t>
        </r>
      </text>
    </comment>
    <comment ref="F22" authorId="0">
      <text>
        <r>
          <rPr>
            <sz val="8"/>
            <color indexed="81"/>
            <rFont val="Tahoma"/>
            <family val="2"/>
          </rPr>
          <t xml:space="preserve">Introducir la incertidumbre combinada asociada al valor de la densidad aparente del ligante, en Mg/m3.
</t>
        </r>
      </text>
    </comment>
    <comment ref="C24" authorId="0">
      <text>
        <r>
          <rPr>
            <sz val="8"/>
            <color indexed="81"/>
            <rFont val="Tahoma"/>
            <family val="2"/>
          </rPr>
          <t xml:space="preserve">Introducir el valor de contenido en huecos en aire, en %.
</t>
        </r>
      </text>
    </comment>
    <comment ref="F24" authorId="0">
      <text>
        <r>
          <rPr>
            <sz val="8"/>
            <color indexed="81"/>
            <rFont val="Tahoma"/>
            <family val="2"/>
          </rPr>
          <t xml:space="preserve">Introducir la incertidumbre combinada asociada al valor del contenido de huecos en aire, en %.
</t>
        </r>
      </text>
    </comment>
    <comment ref="C26" authorId="0">
      <text>
        <r>
          <rPr>
            <sz val="8"/>
            <color indexed="81"/>
            <rFont val="Tahoma"/>
            <family val="2"/>
          </rPr>
          <t xml:space="preserve">Introducir el valor de contenido de ligante en la mezcla, en %.
</t>
        </r>
      </text>
    </comment>
    <comment ref="F26" authorId="0">
      <text>
        <r>
          <rPr>
            <sz val="8"/>
            <color indexed="81"/>
            <rFont val="Tahoma"/>
            <family val="2"/>
          </rPr>
          <t>Introducir la incertidumbre combinada asociada al valor del contenido de ligante, en %.</t>
        </r>
      </text>
    </comment>
  </commentList>
</comments>
</file>

<file path=xl/comments12.xml><?xml version="1.0" encoding="utf-8"?>
<comments xmlns="http://schemas.openxmlformats.org/spreadsheetml/2006/main">
  <authors>
    <author>Mª sol</author>
  </authors>
  <commentList>
    <comment ref="C22" authorId="0">
      <text>
        <r>
          <rPr>
            <sz val="8"/>
            <color indexed="81"/>
            <rFont val="Tahoma"/>
            <family val="2"/>
          </rPr>
          <t>Introducir la densidad aparente de la mezcla, en Mg/m3</t>
        </r>
      </text>
    </comment>
    <comment ref="F22" authorId="0">
      <text>
        <r>
          <rPr>
            <sz val="8"/>
            <color indexed="81"/>
            <rFont val="Tahoma"/>
            <family val="2"/>
          </rPr>
          <t xml:space="preserve">Introducir la incertidumbre combinada asociada a la densidad aparente, en Mg/m3.
</t>
        </r>
      </text>
    </comment>
    <comment ref="C24" authorId="0">
      <text>
        <r>
          <rPr>
            <sz val="8"/>
            <color indexed="81"/>
            <rFont val="Tahoma"/>
            <family val="2"/>
          </rPr>
          <t xml:space="preserve">Introducir la densidad aparente del ligante, en Mg/m3.
</t>
        </r>
      </text>
    </comment>
    <comment ref="F24" authorId="0">
      <text>
        <r>
          <rPr>
            <sz val="8"/>
            <color indexed="81"/>
            <rFont val="Tahoma"/>
            <family val="2"/>
          </rPr>
          <t xml:space="preserve">Introducir la incertidumbre combinada asociada a la densidad aparente del ligante, en Mg/m3.
</t>
        </r>
      </text>
    </comment>
    <comment ref="C26" authorId="0">
      <text>
        <r>
          <rPr>
            <sz val="8"/>
            <color indexed="81"/>
            <rFont val="Tahoma"/>
            <family val="2"/>
          </rPr>
          <t xml:space="preserve">Introducir el contenido de huecos de áridos, en %.
</t>
        </r>
      </text>
    </comment>
    <comment ref="F26" authorId="0">
      <text>
        <r>
          <rPr>
            <sz val="8"/>
            <color indexed="81"/>
            <rFont val="Tahoma"/>
            <family val="2"/>
          </rPr>
          <t>Introducir la incertidumbre combinada asociada al contenido en huecos de aridos, en %.</t>
        </r>
      </text>
    </comment>
    <comment ref="C28" authorId="0">
      <text>
        <r>
          <rPr>
            <sz val="8"/>
            <color indexed="81"/>
            <rFont val="Tahoma"/>
            <family val="2"/>
          </rPr>
          <t xml:space="preserve">Introducir el contenido de ligante en la mezcla, en %.
</t>
        </r>
      </text>
    </comment>
    <comment ref="F28" authorId="0">
      <text>
        <r>
          <rPr>
            <sz val="8"/>
            <color indexed="81"/>
            <rFont val="Tahoma"/>
            <family val="2"/>
          </rPr>
          <t>Introducir la incertidumbre combinada asociada al contenido de ligante, en %</t>
        </r>
      </text>
    </comment>
  </commentList>
</comments>
</file>

<file path=xl/comments13.xml><?xml version="1.0" encoding="utf-8"?>
<comments xmlns="http://schemas.openxmlformats.org/spreadsheetml/2006/main">
  <authors>
    <author>Mª sol</author>
    <author>lucia.miranda</author>
  </authors>
  <commentList>
    <comment ref="C21" authorId="0">
      <text>
        <r>
          <rPr>
            <sz val="8"/>
            <color indexed="81"/>
            <rFont val="Tahoma"/>
            <family val="2"/>
          </rPr>
          <t xml:space="preserve">Introducir el valor de la carga máxima media, en kN.
</t>
        </r>
      </text>
    </comment>
    <comment ref="F21" authorId="0">
      <text>
        <r>
          <rPr>
            <sz val="8"/>
            <color indexed="81"/>
            <rFont val="Tahoma"/>
            <family val="2"/>
          </rPr>
          <t xml:space="preserve">Introducir la incertidumbre combinada de calibración de la prensa, en kN.
</t>
        </r>
      </text>
    </comment>
    <comment ref="C23" authorId="0">
      <text>
        <r>
          <rPr>
            <sz val="8"/>
            <color indexed="81"/>
            <rFont val="Tahoma"/>
            <family val="2"/>
          </rPr>
          <t xml:space="preserve">Introducir el diametro medio de las probetas, en mm.
</t>
        </r>
      </text>
    </comment>
    <comment ref="F23" authorId="0">
      <text>
        <r>
          <rPr>
            <sz val="8"/>
            <color indexed="81"/>
            <rFont val="Tahoma"/>
            <family val="2"/>
          </rPr>
          <t xml:space="preserve">Introducir la incertidumbre combinada de calibracion del calibre con el que se han medido las probetas, en mm.
</t>
        </r>
      </text>
    </comment>
    <comment ref="C25" authorId="0">
      <text>
        <r>
          <rPr>
            <sz val="8"/>
            <color indexed="81"/>
            <rFont val="Tahoma"/>
            <family val="2"/>
          </rPr>
          <t xml:space="preserve">Introducir la altura media de las probetas, en mm.
</t>
        </r>
      </text>
    </comment>
    <comment ref="F25" authorId="0">
      <text>
        <r>
          <rPr>
            <sz val="8"/>
            <color indexed="81"/>
            <rFont val="Tahoma"/>
            <family val="2"/>
          </rPr>
          <t xml:space="preserve">Introducir la incertidumbre combinada de calibracion del calibre con el que se han medido las probetas, en mm.
</t>
        </r>
      </text>
    </comment>
    <comment ref="C27" authorId="1">
      <text>
        <r>
          <rPr>
            <sz val="9"/>
            <color indexed="81"/>
            <rFont val="Tahoma"/>
            <family val="2"/>
          </rPr>
          <t>Introducir la desviación estandar en condiciones de repetibilidad de la resistencia en seco, en Gpa.</t>
        </r>
      </text>
    </comment>
    <comment ref="F27" authorId="0">
      <text>
        <r>
          <rPr>
            <sz val="8"/>
            <color indexed="81"/>
            <rFont val="Tahoma"/>
            <family val="2"/>
          </rPr>
          <t xml:space="preserve">Introducir el número de replicas que se han realizado para determinar la sr para la resistencia en seco.
</t>
        </r>
      </text>
    </comment>
    <comment ref="C29" authorId="1">
      <text>
        <r>
          <rPr>
            <sz val="9"/>
            <color indexed="81"/>
            <rFont val="Tahoma"/>
            <family val="2"/>
          </rPr>
          <t>Introducir la desviación estandar en condiciones de reproducibilidad de la resistencia en seco, en Gpa.</t>
        </r>
      </text>
    </comment>
  </commentList>
</comments>
</file>

<file path=xl/comments14.xml><?xml version="1.0" encoding="utf-8"?>
<comments xmlns="http://schemas.openxmlformats.org/spreadsheetml/2006/main">
  <authors>
    <author>Mª sol</author>
    <author>lucia.miranda</author>
  </authors>
  <commentList>
    <comment ref="C21" authorId="0">
      <text>
        <r>
          <rPr>
            <sz val="8"/>
            <color indexed="81"/>
            <rFont val="Tahoma"/>
            <family val="2"/>
          </rPr>
          <t xml:space="preserve">Introducir la carga máxima media de las probetas, en kN.
</t>
        </r>
      </text>
    </comment>
    <comment ref="F21" authorId="0">
      <text>
        <r>
          <rPr>
            <sz val="8"/>
            <color indexed="81"/>
            <rFont val="Tahoma"/>
            <family val="2"/>
          </rPr>
          <t xml:space="preserve">Introducir la incertidumbre combinada de calibración de la prensa, en kN.
</t>
        </r>
      </text>
    </comment>
    <comment ref="C23" authorId="0">
      <text>
        <r>
          <rPr>
            <sz val="8"/>
            <color indexed="81"/>
            <rFont val="Tahoma"/>
            <family val="2"/>
          </rPr>
          <t xml:space="preserve">Introducir el diametro medio de las probetas, en mm.
</t>
        </r>
      </text>
    </comment>
    <comment ref="F23" authorId="0">
      <text>
        <r>
          <rPr>
            <sz val="8"/>
            <color indexed="81"/>
            <rFont val="Tahoma"/>
            <family val="2"/>
          </rPr>
          <t>Introducir la incertidumbre combinada de calibracion del calibre utilizado para las medidas del diametro de las probetas, en mm</t>
        </r>
        <r>
          <rPr>
            <b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5" authorId="0">
      <text>
        <r>
          <rPr>
            <sz val="8"/>
            <color indexed="81"/>
            <rFont val="Tahoma"/>
            <family val="2"/>
          </rPr>
          <t xml:space="preserve">Introducir la altura media de las probetas, en mm
</t>
        </r>
      </text>
    </comment>
    <comment ref="F25" authorId="0">
      <text>
        <r>
          <rPr>
            <sz val="8"/>
            <color indexed="81"/>
            <rFont val="Tahoma"/>
            <family val="2"/>
          </rPr>
          <t>Introducir la incertidumbre combinada de calibracion del calibre utilizado para las medidas de las alturas de las probetas, en mm.</t>
        </r>
      </text>
    </comment>
    <comment ref="C27" authorId="1">
      <text>
        <r>
          <rPr>
            <sz val="9"/>
            <color indexed="81"/>
            <rFont val="Tahoma"/>
            <family val="2"/>
          </rPr>
          <t>Introducir la desviación estandar en condiciones de repetibilidad de la resistencia en húmedo, en Gpa.</t>
        </r>
      </text>
    </comment>
    <comment ref="F27" authorId="0">
      <text>
        <r>
          <rPr>
            <sz val="8"/>
            <color indexed="81"/>
            <rFont val="Tahoma"/>
            <family val="2"/>
          </rPr>
          <t xml:space="preserve">Intruducir el número de replicas que se han realizado para determinar sr de la resistencia en húmedo.
</t>
        </r>
      </text>
    </comment>
    <comment ref="C29" authorId="1">
      <text>
        <r>
          <rPr>
            <sz val="9"/>
            <color indexed="81"/>
            <rFont val="Tahoma"/>
            <family val="2"/>
          </rPr>
          <t>Introducir la desviación estandar en condiciones de reproducibilidad de la resistencia en húmedo, en Gpa.</t>
        </r>
      </text>
    </comment>
  </commentList>
</comments>
</file>

<file path=xl/comments15.xml><?xml version="1.0" encoding="utf-8"?>
<comments xmlns="http://schemas.openxmlformats.org/spreadsheetml/2006/main">
  <authors>
    <author>Mª sol</author>
  </authors>
  <commentList>
    <comment ref="C20" authorId="0">
      <text>
        <r>
          <rPr>
            <sz val="8"/>
            <color indexed="81"/>
            <rFont val="Tahoma"/>
            <family val="2"/>
          </rPr>
          <t>Introducir el valor de resistencia en seco, en Kpa.</t>
        </r>
      </text>
    </comment>
    <comment ref="F20" authorId="0">
      <text>
        <r>
          <rPr>
            <sz val="8"/>
            <color indexed="81"/>
            <rFont val="Tahoma"/>
            <family val="2"/>
          </rPr>
          <t xml:space="preserve">Introducir la incertidumbre combinada asociada a la resistencia en seco, en Kpa.
</t>
        </r>
      </text>
    </comment>
    <comment ref="C22" authorId="0">
      <text>
        <r>
          <rPr>
            <sz val="8"/>
            <color indexed="81"/>
            <rFont val="Tahoma"/>
            <family val="2"/>
          </rPr>
          <t xml:space="preserve">Introducir el valor de la resistencia en húmedo, en kPa.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" authorId="0">
      <text>
        <r>
          <rPr>
            <sz val="8"/>
            <color indexed="81"/>
            <rFont val="Tahoma"/>
            <family val="2"/>
          </rPr>
          <t xml:space="preserve">Introducir la incertidumbre combinada asociada a la resistencia en húmedo, en Kpa.
</t>
        </r>
      </text>
    </comment>
  </commentList>
</comments>
</file>

<file path=xl/comments16.xml><?xml version="1.0" encoding="utf-8"?>
<comments xmlns="http://schemas.openxmlformats.org/spreadsheetml/2006/main">
  <authors>
    <author>Mª sol</author>
  </authors>
  <commentList>
    <comment ref="C19" authorId="0">
      <text>
        <r>
          <rPr>
            <sz val="8"/>
            <color indexed="81"/>
            <rFont val="Tahoma"/>
            <family val="2"/>
          </rPr>
          <t xml:space="preserve">Introducir el valor de la profundidad de la rodera a los 10000 ciclos, en mm.
</t>
        </r>
      </text>
    </comment>
    <comment ref="F19" authorId="0">
      <text>
        <r>
          <rPr>
            <sz val="8"/>
            <color indexed="81"/>
            <rFont val="Tahoma"/>
            <family val="2"/>
          </rPr>
          <t xml:space="preserve">Introducir la incertidumbre combinada de calibración del sensor de deformación, en mm.
</t>
        </r>
      </text>
    </comment>
    <comment ref="C21" authorId="0">
      <text>
        <r>
          <rPr>
            <sz val="8"/>
            <color indexed="81"/>
            <rFont val="Tahoma"/>
            <family val="2"/>
          </rPr>
          <t xml:space="preserve">Introducir el valor de la profundidad de la rodera a los 5000 ciclos, en mm.
</t>
        </r>
      </text>
    </comment>
    <comment ref="C24" authorId="0">
      <text>
        <r>
          <rPr>
            <sz val="8"/>
            <color indexed="81"/>
            <rFont val="Tahoma"/>
            <family val="2"/>
          </rPr>
          <t>Introducir la desviación estandar en condiciones de repetibilidad del WTS, en mm a los 1000 ciclos.</t>
        </r>
      </text>
    </comment>
    <comment ref="F24" authorId="0">
      <text>
        <r>
          <rPr>
            <sz val="8"/>
            <color indexed="81"/>
            <rFont val="Tahoma"/>
            <family val="2"/>
          </rPr>
          <t xml:space="preserve">Introducir el número de replicas realizadas para la determinación de sr en el WTS.
</t>
        </r>
      </text>
    </comment>
    <comment ref="C26" authorId="0">
      <text>
        <r>
          <rPr>
            <sz val="8"/>
            <color indexed="81"/>
            <rFont val="Tahoma"/>
            <family val="2"/>
          </rPr>
          <t xml:space="preserve">Introducir la desviación estandar en condiciones de reproducibilidad del WTS, en mm a los 1000 ciclos.
</t>
        </r>
      </text>
    </comment>
  </commentList>
</comments>
</file>

<file path=xl/comments17.xml><?xml version="1.0" encoding="utf-8"?>
<comments xmlns="http://schemas.openxmlformats.org/spreadsheetml/2006/main">
  <authors>
    <author>Mª sol</author>
    <author>calrevca</author>
  </authors>
  <commentList>
    <comment ref="C23" authorId="0">
      <text>
        <r>
          <rPr>
            <sz val="8"/>
            <color indexed="81"/>
            <rFont val="Tahoma"/>
            <family val="2"/>
          </rPr>
          <t xml:space="preserve">Introducir el valor de la profundidad media de la rodera, en mm.
</t>
        </r>
      </text>
    </comment>
    <comment ref="F23" authorId="1">
      <text>
        <r>
          <rPr>
            <sz val="8"/>
            <color indexed="81"/>
            <rFont val="Tahoma"/>
            <family val="2"/>
          </rPr>
          <t>Introducir la incertidumbre combinada de calibración  del sensor de deformación, en mm.</t>
        </r>
      </text>
    </comment>
    <comment ref="C25" authorId="0">
      <text>
        <r>
          <rPr>
            <sz val="8"/>
            <color indexed="81"/>
            <rFont val="Tahoma"/>
            <family val="2"/>
          </rPr>
          <t xml:space="preserve">Introducir el valor medio de la altura de la probeta, en mm.
</t>
        </r>
      </text>
    </comment>
    <comment ref="F25" authorId="1">
      <text>
        <r>
          <rPr>
            <sz val="8"/>
            <color indexed="81"/>
            <rFont val="Tahoma"/>
            <family val="2"/>
          </rPr>
          <t>Introducir la incertidumbre combinada de calibración  del sensor de deformación, en mm.</t>
        </r>
      </text>
    </comment>
    <comment ref="C28" authorId="0">
      <text>
        <r>
          <rPr>
            <sz val="8"/>
            <color indexed="81"/>
            <rFont val="Tahoma"/>
            <family val="2"/>
          </rPr>
          <t xml:space="preserve">Introducir la desviación estandar en condiciones de repetibilidad del valor de PRD, en %
</t>
        </r>
      </text>
    </comment>
    <comment ref="F28" authorId="0">
      <text>
        <r>
          <rPr>
            <sz val="8"/>
            <color indexed="81"/>
            <rFont val="Tahoma"/>
            <family val="2"/>
          </rPr>
          <t xml:space="preserve">Introducir el número de replicas realizadas para la determinación del sr del valor del PRD.
</t>
        </r>
      </text>
    </comment>
    <comment ref="C30" authorId="0">
      <text>
        <r>
          <rPr>
            <sz val="8"/>
            <color indexed="81"/>
            <rFont val="Tahoma"/>
            <family val="2"/>
          </rPr>
          <t xml:space="preserve">Introducir la desviación estandar en condiciones de reproducibillidad del valor del PRD, en %.
</t>
        </r>
      </text>
    </comment>
  </commentList>
</comments>
</file>

<file path=xl/comments2.xml><?xml version="1.0" encoding="utf-8"?>
<comments xmlns="http://schemas.openxmlformats.org/spreadsheetml/2006/main">
  <authors>
    <author>Marisol</author>
  </authors>
  <commentList>
    <comment ref="C26" authorId="0">
      <text>
        <r>
          <rPr>
            <sz val="8"/>
            <color indexed="81"/>
            <rFont val="Tahoma"/>
            <family val="2"/>
          </rPr>
          <t xml:space="preserve">Introducir la masa de la muestra de mezcla bituminosa incial seca, en gramos.
</t>
        </r>
      </text>
    </comment>
    <comment ref="F26" authorId="0">
      <text>
        <r>
          <rPr>
            <sz val="8"/>
            <color indexed="81"/>
            <rFont val="Tahoma"/>
            <family val="2"/>
          </rPr>
          <t xml:space="preserve">Introducir la incertidumbre combinada de la balanza según el certificado de calibración, en gramos.
</t>
        </r>
      </text>
    </comment>
    <comment ref="C28" authorId="0">
      <text>
        <r>
          <rPr>
            <sz val="8"/>
            <color indexed="81"/>
            <rFont val="Tahoma"/>
            <family val="2"/>
          </rPr>
          <t xml:space="preserve">Introducir la masa de la muestra final seca tras lavado, en gramos.
</t>
        </r>
      </text>
    </comment>
    <comment ref="C31" authorId="0">
      <text>
        <r>
          <rPr>
            <sz val="8"/>
            <color indexed="81"/>
            <rFont val="Tahoma"/>
            <family val="2"/>
          </rPr>
          <t>Introducir la desviación estandar en condiciones de repetibilidad del contenido de ligante, en %.</t>
        </r>
      </text>
    </comment>
    <comment ref="F31" authorId="0">
      <text>
        <r>
          <rPr>
            <sz val="8"/>
            <color indexed="81"/>
            <rFont val="Tahoma"/>
            <family val="2"/>
          </rPr>
          <t xml:space="preserve">Introducir el numero de replicas realizadas para determinar el sr.
</t>
        </r>
      </text>
    </comment>
    <comment ref="C33" authorId="0">
      <text>
        <r>
          <rPr>
            <sz val="8"/>
            <color indexed="81"/>
            <rFont val="Tahoma"/>
            <family val="2"/>
          </rPr>
          <t xml:space="preserve">Introducir la desviación estandar en condiciones de reproducibilidad del contenido de ligante, en %.
</t>
        </r>
      </text>
    </comment>
  </commentList>
</comments>
</file>

<file path=xl/comments3.xml><?xml version="1.0" encoding="utf-8"?>
<comments xmlns="http://schemas.openxmlformats.org/spreadsheetml/2006/main">
  <authors>
    <author>Marisol</author>
  </authors>
  <commentList>
    <comment ref="C27" authorId="0">
      <text>
        <r>
          <rPr>
            <sz val="8"/>
            <color indexed="81"/>
            <rFont val="Tahoma"/>
            <family val="2"/>
          </rPr>
          <t xml:space="preserve">Introducir la masa seca inicial de muestra, en gramos.
</t>
        </r>
      </text>
    </comment>
    <comment ref="F27" authorId="0">
      <text>
        <r>
          <rPr>
            <sz val="8"/>
            <color indexed="81"/>
            <rFont val="Tahoma"/>
            <family val="2"/>
          </rPr>
          <t xml:space="preserve">Introducir la incertidumbre combinada según el certificado de calibracion de la balanza, en gramos.
</t>
        </r>
      </text>
    </comment>
    <comment ref="C29" authorId="0">
      <text>
        <r>
          <rPr>
            <sz val="8"/>
            <color indexed="81"/>
            <rFont val="Tahoma"/>
            <family val="2"/>
          </rPr>
          <t>Introducir la masa seca acumulada, en gramos,  retenida en el tamiz 0,063 mm, después de lavar la muestra de masa M</t>
        </r>
        <r>
          <rPr>
            <vertAlign val="subscript"/>
            <sz val="8"/>
            <color indexed="81"/>
            <rFont val="Tahoma"/>
            <family val="2"/>
          </rPr>
          <t xml:space="preserve">1 </t>
        </r>
        <r>
          <rPr>
            <sz val="8"/>
            <color indexed="81"/>
            <rFont val="Tahoma"/>
            <family val="2"/>
          </rPr>
          <t xml:space="preserve"> sobre este tamiz  y otro más grueso colocado encima como protección </t>
        </r>
        <r>
          <rPr>
            <vertAlign val="subscript"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1" authorId="0">
      <text>
        <r>
          <rPr>
            <sz val="8"/>
            <color indexed="81"/>
            <rFont val="Tahoma"/>
            <family val="2"/>
          </rPr>
          <t xml:space="preserve">Introducir la masa, en gramos,  de material que pasa por el tamiz 0,063mm quedando retenido en la bandeja (después de haber secado la muestra lavada y haberla tamizado en seco).
</t>
        </r>
      </text>
    </comment>
    <comment ref="C33" authorId="0">
      <text>
        <r>
          <rPr>
            <sz val="8"/>
            <color indexed="81"/>
            <rFont val="Tahoma"/>
            <family val="2"/>
          </rPr>
          <t xml:space="preserve">Introducir la desviación estándar en condiciones de repetibilidad del pasa por el tamiz 0,063mm, en %.
</t>
        </r>
      </text>
    </comment>
    <comment ref="F33" authorId="0">
      <text>
        <r>
          <rPr>
            <sz val="8"/>
            <color indexed="81"/>
            <rFont val="Tahoma"/>
            <family val="2"/>
          </rPr>
          <t xml:space="preserve">Introducir el número de veces que se ha realizado la granulometria para la determinación del sr.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Introducir la desviación estándar en condiciones de reproducibilidad del pasa por el tamiz 0,063 mm, en %.
</t>
        </r>
      </text>
    </comment>
  </commentList>
</comments>
</file>

<file path=xl/comments4.xml><?xml version="1.0" encoding="utf-8"?>
<comments xmlns="http://schemas.openxmlformats.org/spreadsheetml/2006/main">
  <authors>
    <author>Marisol</author>
  </authors>
  <commentList>
    <comment ref="C27" authorId="0">
      <text>
        <r>
          <rPr>
            <sz val="8"/>
            <color indexed="81"/>
            <rFont val="Tahoma"/>
            <family val="2"/>
          </rPr>
          <t xml:space="preserve">Introducir la masa incial de muestra seca, en gramos.
</t>
        </r>
      </text>
    </comment>
    <comment ref="F27" authorId="0">
      <text>
        <r>
          <rPr>
            <sz val="8"/>
            <color indexed="81"/>
            <rFont val="Tahoma"/>
            <family val="2"/>
          </rPr>
          <t xml:space="preserve">Introducir la incertidumbre combinada, según el certificado de calibración de la balanza, en gramos.
</t>
        </r>
      </text>
    </comment>
    <comment ref="C29" authorId="0">
      <text>
        <r>
          <rPr>
            <sz val="8"/>
            <color indexed="81"/>
            <rFont val="Tahoma"/>
            <family val="2"/>
          </rPr>
          <t>Introducir la masa de material que pasa por el tamiz 0,063mm quedando retenido en la bandeja, en gramos.</t>
        </r>
      </text>
    </comment>
    <comment ref="C31" authorId="0">
      <text>
        <r>
          <rPr>
            <sz val="8"/>
            <color indexed="81"/>
            <rFont val="Tahoma"/>
            <family val="2"/>
          </rPr>
          <t xml:space="preserve">Introducir la desviación estándar en condiciones de repetibilidad del pasa por el tamiz 0,063 mm, en %.
</t>
        </r>
      </text>
    </comment>
    <comment ref="F31" authorId="0">
      <text>
        <r>
          <rPr>
            <sz val="8"/>
            <color indexed="81"/>
            <rFont val="Tahoma"/>
            <family val="2"/>
          </rPr>
          <t xml:space="preserve">Introducir el número de réplicas con el que se ha detemrinado la sr del % que pasa por el tamiz 0,063 mm.
</t>
        </r>
      </text>
    </comment>
    <comment ref="C33" authorId="0">
      <text>
        <r>
          <rPr>
            <sz val="8"/>
            <color indexed="81"/>
            <rFont val="Tahoma"/>
            <family val="2"/>
          </rPr>
          <t xml:space="preserve">Introducir la desviación estándar en condiciones de reproducibilidad del pasa por el tamiz 0,063mm, en %.
</t>
        </r>
      </text>
    </comment>
  </commentList>
</comments>
</file>

<file path=xl/comments5.xml><?xml version="1.0" encoding="utf-8"?>
<comments xmlns="http://schemas.openxmlformats.org/spreadsheetml/2006/main">
  <authors>
    <author>Marisol</author>
  </authors>
  <commentList>
    <comment ref="C25" authorId="0">
      <text>
        <r>
          <rPr>
            <sz val="8"/>
            <color indexed="81"/>
            <rFont val="Tahoma"/>
            <family val="2"/>
          </rPr>
          <t xml:space="preserve">Introducir la masa incial de muestra seca, en gramos.
</t>
        </r>
      </text>
    </comment>
    <comment ref="F25" authorId="0">
      <text>
        <r>
          <rPr>
            <sz val="8"/>
            <color indexed="81"/>
            <rFont val="Tahoma"/>
            <family val="2"/>
          </rPr>
          <t xml:space="preserve">Introducir la incertidumbre combinada del certificado de calibración de la balanza, en gramos.
</t>
        </r>
      </text>
    </comment>
    <comment ref="C27" authorId="0">
      <text>
        <r>
          <rPr>
            <sz val="8"/>
            <color indexed="81"/>
            <rFont val="Tahoma"/>
            <family val="2"/>
          </rPr>
          <t>Introducir la masa seca acumulada. en gramos, retenida en el tamiz 0,063 mm, ya sea después de haber lavado la muestra de masa M</t>
        </r>
        <r>
          <rPr>
            <vertAlign val="subscript"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 sobre este tamiz y de haberla tamizado después en seco, o si únicamente se ha hecho un tamizado en seco de la muestra.
</t>
        </r>
      </text>
    </comment>
    <comment ref="C29" authorId="0">
      <text>
        <r>
          <rPr>
            <sz val="8"/>
            <color indexed="81"/>
            <rFont val="Tahoma"/>
            <family val="2"/>
          </rPr>
          <t xml:space="preserve">Introducir la desviación estándar en condiciones de repetibilidad , en %.
</t>
        </r>
      </text>
    </comment>
    <comment ref="F29" authorId="0">
      <text>
        <r>
          <rPr>
            <sz val="8"/>
            <color indexed="81"/>
            <rFont val="Tahoma"/>
            <family val="2"/>
          </rPr>
          <t>Introducir el número de réplicas realizadas, para la determinación de sr.</t>
        </r>
      </text>
    </comment>
    <comment ref="C31" authorId="0">
      <text>
        <r>
          <rPr>
            <sz val="8"/>
            <color indexed="81"/>
            <rFont val="Tahoma"/>
            <family val="2"/>
          </rPr>
          <t xml:space="preserve">Introducir la desviación estándar en condiciones de reproducibilidad, en %.
</t>
        </r>
      </text>
    </comment>
  </commentList>
</comments>
</file>

<file path=xl/comments6.xml><?xml version="1.0" encoding="utf-8"?>
<comments xmlns="http://schemas.openxmlformats.org/spreadsheetml/2006/main">
  <authors>
    <author>Marisol</author>
  </authors>
  <commentList>
    <comment ref="C27" authorId="0">
      <text>
        <r>
          <rPr>
            <sz val="8"/>
            <color indexed="81"/>
            <rFont val="Tahoma"/>
            <family val="2"/>
          </rPr>
          <t xml:space="preserve">Introducir la masa de muestra inical seca, en gramos.
</t>
        </r>
      </text>
    </comment>
    <comment ref="F27" authorId="0">
      <text>
        <r>
          <rPr>
            <sz val="8"/>
            <color indexed="81"/>
            <rFont val="Tahoma"/>
            <family val="2"/>
          </rPr>
          <t xml:space="preserve">Introducir la incertidumbre combinada de calibración de la balanza, en gramos.
</t>
        </r>
      </text>
    </comment>
    <comment ref="C29" authorId="0">
      <text>
        <r>
          <rPr>
            <sz val="8"/>
            <color indexed="81"/>
            <rFont val="Tahoma"/>
            <family val="2"/>
          </rPr>
          <t xml:space="preserve">Introducir el numero de tamices que retienen material, exceptuando el 0,063 mm; desde el de mayor apertura hasta el tamiz i sobre el que se hace el cálculo.
</t>
        </r>
      </text>
    </comment>
    <comment ref="C31" authorId="0">
      <text>
        <r>
          <rPr>
            <sz val="8"/>
            <color indexed="81"/>
            <rFont val="Tahoma"/>
            <family val="2"/>
          </rPr>
          <t xml:space="preserve">Introducir el sumatorio de todas las masas retenidas en todos los tamices utilizados incluido el tamiz i, exceptuando el 0,063mm, en gramos.
</t>
        </r>
      </text>
    </comment>
    <comment ref="C33" authorId="0">
      <text>
        <r>
          <rPr>
            <sz val="8"/>
            <color indexed="81"/>
            <rFont val="Tahoma"/>
            <family val="2"/>
          </rPr>
          <t xml:space="preserve">Introducir la desviación estándar en condiciones de repetibilidad, en %.
</t>
        </r>
      </text>
    </comment>
    <comment ref="F33" authorId="0">
      <text>
        <r>
          <rPr>
            <sz val="8"/>
            <color indexed="81"/>
            <rFont val="Tahoma"/>
            <family val="2"/>
          </rPr>
          <t xml:space="preserve">Introducir el número de réplicas realizadas para la determinación de sr.
</t>
        </r>
      </text>
    </comment>
    <comment ref="C35" authorId="0">
      <text>
        <r>
          <rPr>
            <sz val="8"/>
            <color indexed="81"/>
            <rFont val="Tahoma"/>
            <family val="2"/>
          </rPr>
          <t>Introducir la desviación estándar en condiciones de Reproducibilidad, en %.</t>
        </r>
      </text>
    </comment>
  </commentList>
</comments>
</file>

<file path=xl/comments7.xml><?xml version="1.0" encoding="utf-8"?>
<comments xmlns="http://schemas.openxmlformats.org/spreadsheetml/2006/main">
  <authors>
    <author>Marisol</author>
  </authors>
  <commentList>
    <comment ref="C27" authorId="0">
      <text>
        <r>
          <rPr>
            <sz val="8"/>
            <color indexed="81"/>
            <rFont val="Tahoma"/>
            <family val="2"/>
          </rPr>
          <t xml:space="preserve">Introducir la masa de la probeta media seca, en gramos.
</t>
        </r>
      </text>
    </comment>
    <comment ref="F27" authorId="0">
      <text>
        <r>
          <rPr>
            <sz val="8"/>
            <color indexed="81"/>
            <rFont val="Tahoma"/>
            <family val="2"/>
          </rPr>
          <t xml:space="preserve">Introducir la incertidumbre combinada de calibracion de la balanza, en gramos.
</t>
        </r>
      </text>
    </comment>
    <comment ref="C29" authorId="0">
      <text>
        <r>
          <rPr>
            <sz val="8"/>
            <color indexed="81"/>
            <rFont val="Tahoma"/>
            <family val="2"/>
          </rPr>
          <t xml:space="preserve">Introducir la masa media de la probeta sumergida en agua, en gramos.
</t>
        </r>
      </text>
    </comment>
    <comment ref="C31" authorId="0">
      <text>
        <r>
          <rPr>
            <sz val="8"/>
            <color indexed="81"/>
            <rFont val="Tahoma"/>
            <family val="2"/>
          </rPr>
          <t xml:space="preserve">Introducir la masa media de la probeta con superficie saturada al aire, en gramos.
</t>
        </r>
      </text>
    </comment>
    <comment ref="C33" authorId="0">
      <text>
        <r>
          <rPr>
            <sz val="8"/>
            <color indexed="81"/>
            <rFont val="Tahoma"/>
            <family val="2"/>
          </rPr>
          <t xml:space="preserve">Introducir la temperatura del agua donde se han acondicionado las probetas, en ºC.
</t>
        </r>
      </text>
    </comment>
    <comment ref="F33" authorId="0">
      <text>
        <r>
          <rPr>
            <sz val="8"/>
            <color indexed="81"/>
            <rFont val="Tahoma"/>
            <family val="2"/>
          </rPr>
          <t>Introducir la incertidumbre combinada de calibración del termometro con el que se ha medido la temperatura del agua del baño, en ºC.</t>
        </r>
      </text>
    </comment>
    <comment ref="C37" authorId="0">
      <text>
        <r>
          <rPr>
            <sz val="8"/>
            <color indexed="81"/>
            <rFont val="Tahoma"/>
            <family val="2"/>
          </rPr>
          <t>Introducir la desviación estandar en condiciones de repetibilidad de la densidad ssd, en Mg/m3.</t>
        </r>
      </text>
    </comment>
    <comment ref="F37" authorId="0">
      <text>
        <r>
          <rPr>
            <sz val="8"/>
            <color indexed="81"/>
            <rFont val="Tahoma"/>
            <family val="2"/>
          </rPr>
          <t xml:space="preserve">Introducir el número de replicas realizadas para la determinación de la sr para la densidad ssd.
</t>
        </r>
      </text>
    </comment>
    <comment ref="C39" authorId="0">
      <text>
        <r>
          <rPr>
            <sz val="8"/>
            <color indexed="81"/>
            <rFont val="Tahoma"/>
            <family val="2"/>
          </rPr>
          <t xml:space="preserve">Introducir la desviación estandar en condiciones de reproducibilidad de la densidad ssd, en Mg/m3.
</t>
        </r>
      </text>
    </comment>
  </commentList>
</comments>
</file>

<file path=xl/comments8.xml><?xml version="1.0" encoding="utf-8"?>
<comments xmlns="http://schemas.openxmlformats.org/spreadsheetml/2006/main">
  <authors>
    <author>Marisol</author>
  </authors>
  <commentList>
    <comment ref="C24" authorId="0">
      <text>
        <r>
          <rPr>
            <sz val="8"/>
            <color indexed="81"/>
            <rFont val="Tahoma"/>
            <family val="2"/>
          </rPr>
          <t xml:space="preserve">Introducir la masa media de las probetas, en gramos.
</t>
        </r>
      </text>
    </comment>
    <comment ref="F24" authorId="0">
      <text>
        <r>
          <rPr>
            <sz val="8"/>
            <color indexed="81"/>
            <rFont val="Tahoma"/>
            <family val="2"/>
          </rPr>
          <t xml:space="preserve">Introducir la incertidumbre combinada según el certificado de calibracion de la balanza, en gramos.
</t>
        </r>
      </text>
    </comment>
    <comment ref="C26" authorId="0">
      <text>
        <r>
          <rPr>
            <sz val="8"/>
            <color indexed="81"/>
            <rFont val="Tahoma"/>
            <family val="2"/>
          </rPr>
          <t xml:space="preserve">Introducir el diametro medio de las probetas, en mm.
</t>
        </r>
      </text>
    </comment>
    <comment ref="F26" authorId="0">
      <text>
        <r>
          <rPr>
            <sz val="8"/>
            <color indexed="81"/>
            <rFont val="Tahoma"/>
            <family val="2"/>
          </rPr>
          <t xml:space="preserve">Introducir la incertidumbre combinada según el certificado de calibración del calibre utilizado en las medidas, en mm.
</t>
        </r>
      </text>
    </comment>
    <comment ref="C28" authorId="0">
      <text>
        <r>
          <rPr>
            <sz val="8"/>
            <color indexed="81"/>
            <rFont val="Tahoma"/>
            <family val="2"/>
          </rPr>
          <t xml:space="preserve">Introducir la altura media de las probetas, en mm.
</t>
        </r>
      </text>
    </comment>
    <comment ref="C31" authorId="0">
      <text>
        <r>
          <rPr>
            <sz val="8"/>
            <color indexed="81"/>
            <rFont val="Tahoma"/>
            <family val="2"/>
          </rPr>
          <t>Introducir la desviación estandar en condiciones de repetibilidad de la densidad geométrica, en Mg/m3</t>
        </r>
        <r>
          <rPr>
            <b/>
            <sz val="8"/>
            <color indexed="81"/>
            <rFont val="Tahoma"/>
            <family val="2"/>
          </rPr>
          <t>.</t>
        </r>
      </text>
    </comment>
    <comment ref="F31" authorId="0">
      <text>
        <r>
          <rPr>
            <sz val="8"/>
            <color indexed="81"/>
            <rFont val="Tahoma"/>
            <family val="2"/>
          </rPr>
          <t xml:space="preserve">Introducir el número de replicas realizadas para la determinación de la sr en la medida de la densidad geométrica.
</t>
        </r>
      </text>
    </comment>
    <comment ref="C33" authorId="0">
      <text>
        <r>
          <rPr>
            <sz val="8"/>
            <color indexed="81"/>
            <rFont val="Tahoma"/>
            <family val="2"/>
          </rPr>
          <t>Introducir la desviación estandar en condiciones de reproducibilidad de la densidad geométrica, en Mg/m3.</t>
        </r>
      </text>
    </comment>
  </commentList>
</comments>
</file>

<file path=xl/comments9.xml><?xml version="1.0" encoding="utf-8"?>
<comments xmlns="http://schemas.openxmlformats.org/spreadsheetml/2006/main">
  <authors>
    <author>Marisol</author>
  </authors>
  <commentList>
    <comment ref="C30" authorId="0">
      <text>
        <r>
          <rPr>
            <sz val="8"/>
            <color indexed="81"/>
            <rFont val="Tahoma"/>
            <family val="2"/>
          </rPr>
          <t xml:space="preserve">Introducir la masa del picnometro mas pieza de cabeza y muelle, en gramos.
</t>
        </r>
      </text>
    </comment>
    <comment ref="F30" authorId="0">
      <text>
        <r>
          <rPr>
            <sz val="8"/>
            <color indexed="81"/>
            <rFont val="Tahoma"/>
            <family val="2"/>
          </rPr>
          <t xml:space="preserve">Introducir la incertidumbre combinada de calibración de la balanza, en gramos.
</t>
        </r>
      </text>
    </comment>
    <comment ref="C32" authorId="0">
      <text>
        <r>
          <rPr>
            <sz val="8"/>
            <color indexed="81"/>
            <rFont val="Tahoma"/>
            <family val="2"/>
          </rPr>
          <t xml:space="preserve">Introducir la masa del picnometro+pieza cabeza+muelle+muestra, en gramos.
</t>
        </r>
      </text>
    </comment>
    <comment ref="C34" authorId="0">
      <text>
        <r>
          <rPr>
            <sz val="8"/>
            <color indexed="81"/>
            <rFont val="Tahoma"/>
            <family val="2"/>
          </rPr>
          <t xml:space="preserve">Introducir la masa del picnometro+pieza cabeza+muelle+muestra+agua, en gramos.
</t>
        </r>
      </text>
    </comment>
    <comment ref="C36" authorId="0">
      <text>
        <r>
          <rPr>
            <sz val="8"/>
            <color indexed="81"/>
            <rFont val="Tahoma"/>
            <family val="2"/>
          </rPr>
          <t xml:space="preserve">Introducir la temperatura del agua del baño donde se ha acondicionado la muestra, en ºC.
</t>
        </r>
      </text>
    </comment>
    <comment ref="F36" authorId="0">
      <text>
        <r>
          <rPr>
            <sz val="8"/>
            <color indexed="81"/>
            <rFont val="Tahoma"/>
            <family val="2"/>
          </rPr>
          <t xml:space="preserve">Introducir la incertidumbre combinada de calibracion del termometro con el que se mide la temperatura del agua del baño, en ºC.
</t>
        </r>
      </text>
    </comment>
    <comment ref="C40" authorId="0">
      <text>
        <r>
          <rPr>
            <sz val="8"/>
            <color indexed="81"/>
            <rFont val="Tahoma"/>
            <family val="2"/>
          </rPr>
          <t>Introducir el volumen del picnometro cuando esta lleno hasta la marca, en m3.</t>
        </r>
      </text>
    </comment>
    <comment ref="F40" authorId="0">
      <text>
        <r>
          <rPr>
            <sz val="8"/>
            <color indexed="81"/>
            <rFont val="Tahoma"/>
            <family val="2"/>
          </rPr>
          <t xml:space="preserve">Introducir la incertidumbre combinada de calibracion del picnometro, en m3.
</t>
        </r>
      </text>
    </comment>
    <comment ref="C42" authorId="0">
      <text>
        <r>
          <rPr>
            <sz val="8"/>
            <color indexed="81"/>
            <rFont val="Tahoma"/>
            <family val="2"/>
          </rPr>
          <t xml:space="preserve">Introducir la desviacion estandar en condiciones de repetibilidad de la denisdad máxima, en Mg/m3.
</t>
        </r>
      </text>
    </comment>
    <comment ref="F42" authorId="0">
      <text>
        <r>
          <rPr>
            <sz val="8"/>
            <color indexed="81"/>
            <rFont val="Tahoma"/>
            <family val="2"/>
          </rPr>
          <t xml:space="preserve">Introducir el número de replicas realizadas para determinar la sr de la densidad máxima.
</t>
        </r>
      </text>
    </comment>
    <comment ref="C44" authorId="0">
      <text>
        <r>
          <rPr>
            <sz val="8"/>
            <color indexed="81"/>
            <rFont val="Tahoma"/>
            <family val="2"/>
          </rPr>
          <t>Introducir la desviacion estandar en condiciones de reproducibilidad de la densidad máxima, en Mg/m3.</t>
        </r>
      </text>
    </comment>
  </commentList>
</comments>
</file>

<file path=xl/sharedStrings.xml><?xml version="1.0" encoding="utf-8"?>
<sst xmlns="http://schemas.openxmlformats.org/spreadsheetml/2006/main" count="767" uniqueCount="154">
  <si>
    <t>Incertidumbre expandida</t>
  </si>
  <si>
    <t>Factor de cobertura, k</t>
  </si>
  <si>
    <t>Incertidumbre combinada</t>
  </si>
  <si>
    <t>ESTIMACIÓN DE LA INCERTIDUMBRE</t>
  </si>
  <si>
    <t>sL</t>
  </si>
  <si>
    <t>sr</t>
  </si>
  <si>
    <t>Contribución a la incertidumbre</t>
  </si>
  <si>
    <t>Coeficiente de sensibilidad</t>
  </si>
  <si>
    <r>
      <t>Incertidumbre, u(x</t>
    </r>
    <r>
      <rPr>
        <vertAlign val="subscript"/>
        <sz val="9"/>
        <color indexed="8"/>
        <rFont val="Calibri"/>
        <family val="2"/>
      </rPr>
      <t>i</t>
    </r>
    <r>
      <rPr>
        <sz val="9"/>
        <color indexed="8"/>
        <rFont val="Calibri"/>
        <family val="2"/>
      </rPr>
      <t>)</t>
    </r>
  </si>
  <si>
    <r>
      <t>Magnitud de entrada, x</t>
    </r>
    <r>
      <rPr>
        <vertAlign val="subscript"/>
        <sz val="9"/>
        <color indexed="8"/>
        <rFont val="Calibri"/>
        <family val="2"/>
      </rPr>
      <t>i</t>
    </r>
  </si>
  <si>
    <t>CONTRIBUCIÓNES A LA INCERTIDUMBRE</t>
  </si>
  <si>
    <r>
      <t>s</t>
    </r>
    <r>
      <rPr>
        <b/>
        <vertAlign val="subscript"/>
        <sz val="9"/>
        <color indexed="8"/>
        <rFont val="Calibri"/>
        <family val="2"/>
      </rPr>
      <t>L</t>
    </r>
  </si>
  <si>
    <r>
      <t>s</t>
    </r>
    <r>
      <rPr>
        <b/>
        <vertAlign val="subscript"/>
        <sz val="9"/>
        <color indexed="8"/>
        <rFont val="Calibri"/>
        <family val="2"/>
      </rPr>
      <t>R</t>
    </r>
  </si>
  <si>
    <t>n</t>
  </si>
  <si>
    <r>
      <t>s</t>
    </r>
    <r>
      <rPr>
        <b/>
        <vertAlign val="subscript"/>
        <sz val="9"/>
        <color indexed="8"/>
        <rFont val="Calibri"/>
        <family val="2"/>
      </rPr>
      <t>r</t>
    </r>
  </si>
  <si>
    <t>g</t>
  </si>
  <si>
    <t>PRINCIPIO DE PROPAGACIÓN DE INCERTIDUMBRE</t>
  </si>
  <si>
    <t>FÓRMULA</t>
  </si>
  <si>
    <t xml:space="preserve">Fecha </t>
  </si>
  <si>
    <t>Identificación del laboratorio</t>
  </si>
  <si>
    <t>DATOS GENERALES</t>
  </si>
  <si>
    <t>Página 1/1</t>
  </si>
  <si>
    <t>Si la balanza que se usa es la misma para pesar Mseca y Mfinal</t>
  </si>
  <si>
    <t>Mseca</t>
  </si>
  <si>
    <t>Mfinal</t>
  </si>
  <si>
    <t>ub</t>
  </si>
  <si>
    <t>Si la balanza que se usa es la misma para pesar Wi, WF y F</t>
  </si>
  <si>
    <t>Winicial</t>
  </si>
  <si>
    <t>Wfinal</t>
  </si>
  <si>
    <t>F</t>
  </si>
  <si>
    <t>(Winicial)arido</t>
  </si>
  <si>
    <t>(Wfinal)arido</t>
  </si>
  <si>
    <t>(Winicial) arido</t>
  </si>
  <si>
    <t>%</t>
  </si>
  <si>
    <t>B</t>
  </si>
  <si>
    <t>sr muestra</t>
  </si>
  <si>
    <t>sr factor de corrección</t>
  </si>
  <si>
    <r>
      <t>s</t>
    </r>
    <r>
      <rPr>
        <b/>
        <vertAlign val="subscript"/>
        <sz val="9"/>
        <color indexed="8"/>
        <rFont val="Calibri"/>
        <family val="2"/>
      </rPr>
      <t xml:space="preserve">r </t>
    </r>
    <r>
      <rPr>
        <b/>
        <sz val="9"/>
        <color indexed="8"/>
        <rFont val="Calibri"/>
        <family val="2"/>
      </rPr>
      <t>muestra</t>
    </r>
  </si>
  <si>
    <r>
      <t>s</t>
    </r>
    <r>
      <rPr>
        <b/>
        <vertAlign val="subscript"/>
        <sz val="9"/>
        <color indexed="8"/>
        <rFont val="Calibri"/>
        <family val="2"/>
      </rPr>
      <t xml:space="preserve">r </t>
    </r>
    <r>
      <rPr>
        <b/>
        <sz val="9"/>
        <color indexed="8"/>
        <rFont val="Calibri"/>
        <family val="2"/>
      </rPr>
      <t>factor de corrección</t>
    </r>
  </si>
  <si>
    <t>m1</t>
  </si>
  <si>
    <t>ubalanza</t>
  </si>
  <si>
    <t>m2</t>
  </si>
  <si>
    <t>m3</t>
  </si>
  <si>
    <t>t</t>
  </si>
  <si>
    <t>ºC</t>
  </si>
  <si>
    <r>
      <t>u</t>
    </r>
    <r>
      <rPr>
        <b/>
        <vertAlign val="subscript"/>
        <sz val="9"/>
        <color indexed="8"/>
        <rFont val="Calibri"/>
        <family val="2"/>
      </rPr>
      <t>t</t>
    </r>
  </si>
  <si>
    <r>
      <t>r</t>
    </r>
    <r>
      <rPr>
        <b/>
        <vertAlign val="subscript"/>
        <sz val="9"/>
        <color indexed="8"/>
        <rFont val="Calibri"/>
        <family val="2"/>
      </rPr>
      <t>w</t>
    </r>
  </si>
  <si>
    <r>
      <t>Mg/m</t>
    </r>
    <r>
      <rPr>
        <vertAlign val="superscript"/>
        <sz val="11"/>
        <color indexed="8"/>
        <rFont val="Calibri"/>
        <family val="2"/>
      </rPr>
      <t>3</t>
    </r>
  </si>
  <si>
    <r>
      <t>u</t>
    </r>
    <r>
      <rPr>
        <b/>
        <vertAlign val="subscript"/>
        <sz val="9"/>
        <color indexed="8"/>
        <rFont val="SymbolPS"/>
        <family val="1"/>
        <charset val="2"/>
      </rPr>
      <t>r</t>
    </r>
    <r>
      <rPr>
        <b/>
        <vertAlign val="subscript"/>
        <sz val="9"/>
        <color indexed="8"/>
        <rFont val="Calibri"/>
        <family val="2"/>
      </rPr>
      <t>w</t>
    </r>
  </si>
  <si>
    <t>Mg/m3</t>
  </si>
  <si>
    <t>m</t>
  </si>
  <si>
    <r>
      <t>r</t>
    </r>
    <r>
      <rPr>
        <vertAlign val="subscript"/>
        <sz val="9"/>
        <color indexed="8"/>
        <rFont val="Calibri"/>
        <family val="2"/>
      </rPr>
      <t>w</t>
    </r>
  </si>
  <si>
    <r>
      <t>u</t>
    </r>
    <r>
      <rPr>
        <b/>
        <vertAlign val="subscript"/>
        <sz val="9"/>
        <color indexed="8"/>
        <rFont val="Calibri"/>
        <family val="2"/>
      </rPr>
      <t>m</t>
    </r>
  </si>
  <si>
    <t>d</t>
  </si>
  <si>
    <t>mm</t>
  </si>
  <si>
    <r>
      <t>u</t>
    </r>
    <r>
      <rPr>
        <b/>
        <vertAlign val="subscript"/>
        <sz val="9"/>
        <color indexed="8"/>
        <rFont val="Calibri"/>
        <family val="2"/>
      </rPr>
      <t>d</t>
    </r>
  </si>
  <si>
    <t>h</t>
  </si>
  <si>
    <t>d,h</t>
  </si>
  <si>
    <t>V</t>
  </si>
  <si>
    <r>
      <t>m</t>
    </r>
    <r>
      <rPr>
        <vertAlign val="superscript"/>
        <sz val="11"/>
        <color indexed="8"/>
        <rFont val="Calibri"/>
        <family val="2"/>
      </rPr>
      <t>3</t>
    </r>
  </si>
  <si>
    <r>
      <t>u</t>
    </r>
    <r>
      <rPr>
        <b/>
        <vertAlign val="subscript"/>
        <sz val="9"/>
        <color indexed="8"/>
        <rFont val="Calibri"/>
        <family val="2"/>
      </rPr>
      <t>v</t>
    </r>
  </si>
  <si>
    <t>% huecos aire</t>
  </si>
  <si>
    <r>
      <t>D máxima (</t>
    </r>
    <r>
      <rPr>
        <b/>
        <sz val="9"/>
        <color indexed="8"/>
        <rFont val="Calibri"/>
        <family val="2"/>
      </rPr>
      <t>ρ</t>
    </r>
    <r>
      <rPr>
        <b/>
        <vertAlign val="subscript"/>
        <sz val="9"/>
        <color indexed="8"/>
        <rFont val="Calibri"/>
        <family val="2"/>
      </rPr>
      <t>m</t>
    </r>
    <r>
      <rPr>
        <b/>
        <sz val="9"/>
        <color indexed="8"/>
        <rFont val="Calibri"/>
        <family val="2"/>
      </rPr>
      <t>)</t>
    </r>
  </si>
  <si>
    <r>
      <t>u</t>
    </r>
    <r>
      <rPr>
        <b/>
        <sz val="9"/>
        <color indexed="8"/>
        <rFont val="Calibri"/>
        <family val="2"/>
      </rPr>
      <t>ρ</t>
    </r>
    <r>
      <rPr>
        <b/>
        <vertAlign val="subscript"/>
        <sz val="9"/>
        <color indexed="8"/>
        <rFont val="Calibri"/>
        <family val="2"/>
      </rPr>
      <t>m</t>
    </r>
  </si>
  <si>
    <r>
      <t>D aparente (</t>
    </r>
    <r>
      <rPr>
        <b/>
        <sz val="9"/>
        <color indexed="8"/>
        <rFont val="Calibri"/>
        <family val="2"/>
      </rPr>
      <t>ρb)</t>
    </r>
  </si>
  <si>
    <r>
      <t>u</t>
    </r>
    <r>
      <rPr>
        <b/>
        <sz val="9"/>
        <color indexed="8"/>
        <rFont val="Calibri"/>
        <family val="2"/>
      </rPr>
      <t>ρ</t>
    </r>
    <r>
      <rPr>
        <b/>
        <vertAlign val="subscript"/>
        <sz val="9"/>
        <color indexed="8"/>
        <rFont val="Calibri"/>
        <family val="2"/>
      </rPr>
      <t>b</t>
    </r>
  </si>
  <si>
    <t>D máxima (ρm)</t>
  </si>
  <si>
    <t>D aparente (ρb)</t>
  </si>
  <si>
    <t>D ligante (ρB)</t>
  </si>
  <si>
    <t>Huecos en aire, Vm</t>
  </si>
  <si>
    <r>
      <t>u</t>
    </r>
    <r>
      <rPr>
        <b/>
        <vertAlign val="subscript"/>
        <sz val="9"/>
        <color indexed="8"/>
        <rFont val="Calibri"/>
        <family val="2"/>
      </rPr>
      <t>Vm</t>
    </r>
  </si>
  <si>
    <t>Contenido ligante, B</t>
  </si>
  <si>
    <r>
      <t>u</t>
    </r>
    <r>
      <rPr>
        <b/>
        <vertAlign val="subscript"/>
        <sz val="9"/>
        <color indexed="8"/>
        <rFont val="Calibri"/>
        <family val="2"/>
      </rPr>
      <t>B</t>
    </r>
  </si>
  <si>
    <t>Contenido ligante</t>
  </si>
  <si>
    <t>VMA</t>
  </si>
  <si>
    <t>Huecos en árido, VMA</t>
  </si>
  <si>
    <t>Carga maxima, P</t>
  </si>
  <si>
    <t>kN</t>
  </si>
  <si>
    <r>
      <t>u</t>
    </r>
    <r>
      <rPr>
        <b/>
        <vertAlign val="subscript"/>
        <sz val="9"/>
        <color indexed="8"/>
        <rFont val="Calibri"/>
        <family val="2"/>
      </rPr>
      <t>p</t>
    </r>
  </si>
  <si>
    <t>Diámetro, D</t>
  </si>
  <si>
    <r>
      <t>u</t>
    </r>
    <r>
      <rPr>
        <b/>
        <vertAlign val="subscript"/>
        <sz val="9"/>
        <color indexed="8"/>
        <rFont val="Calibri"/>
        <family val="2"/>
      </rPr>
      <t>D</t>
    </r>
  </si>
  <si>
    <t>Altura</t>
  </si>
  <si>
    <r>
      <t>u</t>
    </r>
    <r>
      <rPr>
        <b/>
        <vertAlign val="subscript"/>
        <sz val="9"/>
        <color indexed="8"/>
        <rFont val="Calibri"/>
        <family val="2"/>
      </rPr>
      <t>H</t>
    </r>
  </si>
  <si>
    <t>sR</t>
  </si>
  <si>
    <t>P</t>
  </si>
  <si>
    <t>D</t>
  </si>
  <si>
    <t>H</t>
  </si>
  <si>
    <t>ITSseco</t>
  </si>
  <si>
    <t>kPa</t>
  </si>
  <si>
    <r>
      <t>u</t>
    </r>
    <r>
      <rPr>
        <b/>
        <vertAlign val="subscript"/>
        <sz val="9"/>
        <color indexed="8"/>
        <rFont val="Calibri"/>
        <family val="2"/>
      </rPr>
      <t>ITSseco</t>
    </r>
  </si>
  <si>
    <t>ITShúmedo</t>
  </si>
  <si>
    <r>
      <t>u</t>
    </r>
    <r>
      <rPr>
        <b/>
        <vertAlign val="subscript"/>
        <sz val="9"/>
        <color indexed="8"/>
        <rFont val="Calibri"/>
        <family val="2"/>
      </rPr>
      <t>ITShúmedo</t>
    </r>
  </si>
  <si>
    <t>d10000</t>
  </si>
  <si>
    <t>d5000</t>
  </si>
  <si>
    <r>
      <t>mm/10</t>
    </r>
    <r>
      <rPr>
        <vertAlign val="superscript"/>
        <sz val="8"/>
        <color indexed="8"/>
        <rFont val="Calibri"/>
        <family val="2"/>
      </rPr>
      <t>3</t>
    </r>
    <r>
      <rPr>
        <sz val="8"/>
        <color indexed="8"/>
        <rFont val="Calibri"/>
        <family val="2"/>
      </rPr>
      <t>ciclos</t>
    </r>
  </si>
  <si>
    <t>Página 1/4</t>
  </si>
  <si>
    <t>FÓRMULAS</t>
  </si>
  <si>
    <t xml:space="preserve"> </t>
  </si>
  <si>
    <r>
      <t>M</t>
    </r>
    <r>
      <rPr>
        <b/>
        <vertAlign val="subscript"/>
        <sz val="9"/>
        <color indexed="8"/>
        <rFont val="Calibri"/>
        <family val="2"/>
      </rPr>
      <t>1</t>
    </r>
  </si>
  <si>
    <r>
      <rPr>
        <b/>
        <sz val="12"/>
        <color indexed="8"/>
        <rFont val="Calibri"/>
        <family val="2"/>
      </rPr>
      <t>u</t>
    </r>
    <r>
      <rPr>
        <b/>
        <vertAlign val="subscript"/>
        <sz val="11"/>
        <color indexed="8"/>
        <rFont val="Calibri"/>
        <family val="2"/>
      </rPr>
      <t>balanza</t>
    </r>
  </si>
  <si>
    <t>i</t>
  </si>
  <si>
    <t>Σ Ri</t>
  </si>
  <si>
    <r>
      <t>M</t>
    </r>
    <r>
      <rPr>
        <vertAlign val="subscript"/>
        <sz val="9"/>
        <color indexed="8"/>
        <rFont val="Calibri"/>
        <family val="2"/>
      </rPr>
      <t>1</t>
    </r>
    <r>
      <rPr>
        <sz val="9"/>
        <color indexed="8"/>
        <rFont val="Calibri"/>
        <family val="2"/>
      </rPr>
      <t>, Σ Ri</t>
    </r>
  </si>
  <si>
    <t>Página 2/4</t>
  </si>
  <si>
    <r>
      <t>M</t>
    </r>
    <r>
      <rPr>
        <b/>
        <vertAlign val="subscript"/>
        <sz val="9"/>
        <color indexed="8"/>
        <rFont val="Calibri"/>
        <family val="2"/>
      </rPr>
      <t>2</t>
    </r>
  </si>
  <si>
    <r>
      <t>M</t>
    </r>
    <r>
      <rPr>
        <vertAlign val="subscript"/>
        <sz val="9"/>
        <color indexed="8"/>
        <rFont val="Calibri"/>
        <family val="2"/>
      </rPr>
      <t>1</t>
    </r>
    <r>
      <rPr>
        <sz val="9"/>
        <color indexed="8"/>
        <rFont val="Calibri"/>
        <family val="2"/>
      </rPr>
      <t>, M</t>
    </r>
    <r>
      <rPr>
        <vertAlign val="subscript"/>
        <sz val="9"/>
        <color indexed="8"/>
        <rFont val="Calibri"/>
        <family val="2"/>
      </rPr>
      <t>2</t>
    </r>
  </si>
  <si>
    <t>Página 3/4</t>
  </si>
  <si>
    <r>
      <t>M</t>
    </r>
    <r>
      <rPr>
        <vertAlign val="subscript"/>
        <sz val="9"/>
        <color indexed="8"/>
        <rFont val="Calibri"/>
        <family val="2"/>
      </rPr>
      <t>1</t>
    </r>
    <r>
      <rPr>
        <sz val="9"/>
        <color indexed="8"/>
        <rFont val="Calibri"/>
        <family val="2"/>
      </rPr>
      <t>, P</t>
    </r>
  </si>
  <si>
    <t>Página 4/4</t>
  </si>
  <si>
    <r>
      <t>M</t>
    </r>
    <r>
      <rPr>
        <vertAlign val="subscript"/>
        <sz val="9"/>
        <color indexed="8"/>
        <rFont val="Calibri"/>
        <family val="2"/>
      </rPr>
      <t>1</t>
    </r>
    <r>
      <rPr>
        <sz val="9"/>
        <color indexed="8"/>
        <rFont val="Calibri"/>
        <family val="2"/>
      </rPr>
      <t>, M</t>
    </r>
    <r>
      <rPr>
        <vertAlign val="subscript"/>
        <sz val="9"/>
        <color indexed="8"/>
        <rFont val="Calibri"/>
        <family val="2"/>
      </rPr>
      <t>2</t>
    </r>
    <r>
      <rPr>
        <sz val="9"/>
        <color indexed="8"/>
        <rFont val="Calibri"/>
        <family val="2"/>
      </rPr>
      <t>, P</t>
    </r>
  </si>
  <si>
    <t>Identificación  laboratorio</t>
  </si>
  <si>
    <r>
      <t>Magnitud de entrada, x</t>
    </r>
    <r>
      <rPr>
        <b/>
        <vertAlign val="subscript"/>
        <sz val="9"/>
        <color indexed="8"/>
        <rFont val="Calibri"/>
        <family val="2"/>
      </rPr>
      <t>i</t>
    </r>
  </si>
  <si>
    <r>
      <t>Incertidumbre, u(x</t>
    </r>
    <r>
      <rPr>
        <b/>
        <vertAlign val="subscript"/>
        <sz val="9"/>
        <color indexed="8"/>
        <rFont val="Calibri"/>
        <family val="2"/>
      </rPr>
      <t>i</t>
    </r>
    <r>
      <rPr>
        <b/>
        <sz val="9"/>
        <color indexed="8"/>
        <rFont val="Calibri"/>
        <family val="2"/>
      </rPr>
      <t>)</t>
    </r>
  </si>
  <si>
    <t>DATOS DE ENTRADA</t>
  </si>
  <si>
    <t>Ref. muestra:</t>
  </si>
  <si>
    <r>
      <t>ESTIMACIÓN DE LA INCERTIDUMBRE</t>
    </r>
    <r>
      <rPr>
        <b/>
        <sz val="9"/>
        <rFont val="Calibri"/>
        <family val="2"/>
      </rPr>
      <t xml:space="preserve"> CONTENIDO LIGANTE POR IGNICIÓN    (UNE-EN 12697-39)</t>
    </r>
  </si>
  <si>
    <t>Rev. 01</t>
  </si>
  <si>
    <t>ESTIMACIÓN DE LA INCERTIDUMBRE CONTENIDO LIGANTE SOLUBLE             (UNE-EN 12697-1)</t>
  </si>
  <si>
    <t>ESTIMACIÓN DE LA INCERTIDUMBRE ANÁLISIS GRANULOMÉTRICO POR TAMIZADO (UNE-EN 933-1)         %Material que pasa por  el tamiz 0,063 mm  (por lavado)</t>
  </si>
  <si>
    <t>ESTIMACIÓN DE LA INCERTIDUMBRE ANÁLISIS GRANULOMÉTRICO POR TAMIZADO (UNE-EN 933-1) %Material que pasa por el tamiz 0,063 mm (seco)</t>
  </si>
  <si>
    <t>ESTIMACIÓN DE LA INCERTIDUMBRE ANÁLISIS GRANULOMÉTRICO POR TAMIZADO (UNE-EN 933-1)                 %Material retenido en  el tamiz 0,063 mm</t>
  </si>
  <si>
    <t>ESTIMACIÓN DE LA INCERTIDUMBRE ANÁLISIS GRANULOMÉTRICO POR TAMIZADO (UNE-EN 933-1)            %Material que pasa por el tamiz i</t>
  </si>
  <si>
    <t>ESTIMACIÓN DE LA INCERTIDUMBRE DENSIDAD APARENTE SSD                     (UNE-EN 12697-6)</t>
  </si>
  <si>
    <t>ESTIMACIÓN DE LA INCERTIDUMBRE DENSIDAD APARENTE GEOMETRICA (UNE-EN 12697-6)</t>
  </si>
  <si>
    <t>ESTIMACIÓN DE LA INCERTIDUMBRE DENSIDAD MAXIMA                                                   (UNE-EN 12697-5)</t>
  </si>
  <si>
    <t>Dmax.</t>
  </si>
  <si>
    <t>Dssd</t>
  </si>
  <si>
    <t>dgeom.</t>
  </si>
  <si>
    <t>ESTIMACIÓN DE LA INCERTIDUMBRE CONTENIDO DE HUECOS DEL ARIDO MINERAL (UNE-EN 12697-8)</t>
  </si>
  <si>
    <t>ESTIMACIÓN DE LA INCERTIDUMBRE CONTENIDO DE HUECOS EN AIRE                                                                                                                        (UNE-EN 12697-8)</t>
  </si>
  <si>
    <t>Vm</t>
  </si>
  <si>
    <t>ESTIMACIÓN DE LA INCERTIDUMBRE CONTENIDO DE HUECOS RELLENOS DE LIGANTE EN EL ARIDO MINERAL. (UNE-EN 12697-8)</t>
  </si>
  <si>
    <t>VFA</t>
  </si>
  <si>
    <t>ESTIMACIÓN DE LA INCERTIDUMBRE RESISTENCIA A TRACCION INDIRECTA (UNE-EN 12697-23)</t>
  </si>
  <si>
    <t>ITS</t>
  </si>
  <si>
    <r>
      <t>ITS</t>
    </r>
    <r>
      <rPr>
        <b/>
        <vertAlign val="subscript"/>
        <sz val="9"/>
        <color indexed="8"/>
        <rFont val="Calibri"/>
        <family val="2"/>
      </rPr>
      <t>w</t>
    </r>
  </si>
  <si>
    <t>ESTIMACIÓN DE LA INCERTIDUMBRE SENSIBILIDAD AL AGUA                                                   (UNE-EN 12697-12)</t>
  </si>
  <si>
    <t>ITSR</t>
  </si>
  <si>
    <t>ESTIMACIÓN DE LA INCERTIDUMBRE ENSAYO DE RODADURA (UNE-EN 12697-22)</t>
  </si>
  <si>
    <t>WTS</t>
  </si>
  <si>
    <t>CL</t>
  </si>
  <si>
    <t xml:space="preserve">PASA </t>
  </si>
  <si>
    <t>#0,063</t>
  </si>
  <si>
    <t>RD</t>
  </si>
  <si>
    <t>ESTIMACIÓN DE LA INCERTIDUMBRE ENSAYO DE RODADURA                                   (UNE-EN 12697-22)</t>
  </si>
  <si>
    <t>% s/m</t>
  </si>
  <si>
    <t>PRD</t>
  </si>
  <si>
    <t>Reten.</t>
  </si>
  <si>
    <t>GPa</t>
  </si>
  <si>
    <t>Gpa</t>
  </si>
  <si>
    <t>Tamiz i</t>
  </si>
  <si>
    <t>Sr</t>
  </si>
  <si>
    <t>SR</t>
  </si>
  <si>
    <t>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</si>
</sst>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"/>
    <numFmt numFmtId="165" formatCode="0.000"/>
    <numFmt numFmtId="166" formatCode="0.00000"/>
    <numFmt numFmtId="167" formatCode="0.0000000"/>
    <numFmt numFmtId="168" formatCode="0.000000"/>
    <numFmt numFmtId="169" formatCode="0.000E+00"/>
  </numFmts>
  <fonts count="29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color indexed="8"/>
      <name val="Calibri"/>
      <family val="2"/>
    </font>
    <font>
      <vertAlign val="subscript"/>
      <sz val="9"/>
      <color indexed="8"/>
      <name val="Calibri"/>
      <family val="2"/>
    </font>
    <font>
      <b/>
      <sz val="11"/>
      <color indexed="8"/>
      <name val="Calibri"/>
      <family val="2"/>
    </font>
    <font>
      <b/>
      <vertAlign val="subscript"/>
      <sz val="9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Times New Roman"/>
      <family val="1"/>
    </font>
    <font>
      <sz val="8"/>
      <color indexed="8"/>
      <name val="Calibri"/>
      <family val="2"/>
    </font>
    <font>
      <b/>
      <sz val="9"/>
      <color indexed="8"/>
      <name val="Symbol"/>
      <family val="1"/>
      <charset val="2"/>
    </font>
    <font>
      <vertAlign val="superscript"/>
      <sz val="11"/>
      <color indexed="8"/>
      <name val="Calibri"/>
      <family val="2"/>
    </font>
    <font>
      <b/>
      <vertAlign val="subscript"/>
      <sz val="9"/>
      <color indexed="8"/>
      <name val="SymbolPS"/>
      <family val="1"/>
      <charset val="2"/>
    </font>
    <font>
      <sz val="9"/>
      <color indexed="8"/>
      <name val="Symbol"/>
      <family val="1"/>
      <charset val="2"/>
    </font>
    <font>
      <sz val="9"/>
      <name val="Calibri"/>
      <family val="2"/>
    </font>
    <font>
      <vertAlign val="superscript"/>
      <sz val="8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b/>
      <sz val="9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</font>
    <font>
      <sz val="9"/>
      <color indexed="81"/>
      <name val="Tahoma"/>
      <family val="2"/>
    </font>
    <font>
      <vertAlign val="subscript"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5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1" fillId="0" borderId="0" xfId="0" applyFont="1" applyBorder="1"/>
    <xf numFmtId="0" fontId="2" fillId="0" borderId="5" xfId="0" applyFont="1" applyBorder="1"/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5" xfId="0" applyFont="1" applyBorder="1"/>
    <xf numFmtId="0" fontId="2" fillId="2" borderId="7" xfId="0" applyFont="1" applyFill="1" applyBorder="1"/>
    <xf numFmtId="0" fontId="2" fillId="2" borderId="8" xfId="0" applyFont="1" applyFill="1" applyBorder="1"/>
    <xf numFmtId="0" fontId="3" fillId="2" borderId="9" xfId="0" applyFont="1" applyFill="1" applyBorder="1"/>
    <xf numFmtId="0" fontId="1" fillId="0" borderId="0" xfId="0" applyFont="1" applyBorder="1" applyAlignment="1">
      <alignment horizontal="center"/>
    </xf>
    <xf numFmtId="0" fontId="5" fillId="2" borderId="7" xfId="0" applyFont="1" applyFill="1" applyBorder="1"/>
    <xf numFmtId="0" fontId="5" fillId="2" borderId="8" xfId="0" applyFont="1" applyFill="1" applyBorder="1"/>
    <xf numFmtId="164" fontId="1" fillId="0" borderId="4" xfId="0" applyNumberFormat="1" applyFont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justify"/>
    </xf>
    <xf numFmtId="0" fontId="7" fillId="2" borderId="9" xfId="0" applyFont="1" applyFill="1" applyBorder="1"/>
    <xf numFmtId="0" fontId="8" fillId="0" borderId="5" xfId="0" applyFont="1" applyBorder="1" applyAlignment="1">
      <alignment horizontal="justify"/>
    </xf>
    <xf numFmtId="0" fontId="0" fillId="0" borderId="10" xfId="0" applyBorder="1"/>
    <xf numFmtId="0" fontId="2" fillId="0" borderId="11" xfId="0" applyFont="1" applyBorder="1"/>
    <xf numFmtId="0" fontId="1" fillId="0" borderId="11" xfId="0" applyFont="1" applyBorder="1"/>
    <xf numFmtId="0" fontId="0" fillId="0" borderId="11" xfId="0" applyBorder="1"/>
    <xf numFmtId="0" fontId="2" fillId="0" borderId="12" xfId="0" applyFont="1" applyBorder="1"/>
    <xf numFmtId="0" fontId="7" fillId="2" borderId="8" xfId="0" applyFont="1" applyFill="1" applyBorder="1"/>
    <xf numFmtId="0" fontId="2" fillId="2" borderId="9" xfId="0" applyFont="1" applyFill="1" applyBorder="1"/>
    <xf numFmtId="0" fontId="2" fillId="0" borderId="10" xfId="0" applyFont="1" applyBorder="1"/>
    <xf numFmtId="0" fontId="1" fillId="2" borderId="7" xfId="0" applyFont="1" applyFill="1" applyBorder="1"/>
    <xf numFmtId="0" fontId="1" fillId="2" borderId="8" xfId="0" applyFont="1" applyFill="1" applyBorder="1"/>
    <xf numFmtId="0" fontId="9" fillId="0" borderId="0" xfId="0" applyFont="1" applyBorder="1"/>
    <xf numFmtId="0" fontId="1" fillId="0" borderId="6" xfId="0" applyFont="1" applyFill="1" applyBorder="1"/>
    <xf numFmtId="0" fontId="0" fillId="0" borderId="12" xfId="0" applyBorder="1"/>
    <xf numFmtId="0" fontId="2" fillId="0" borderId="0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0" xfId="0" applyFont="1" applyFill="1" applyBorder="1"/>
    <xf numFmtId="166" fontId="0" fillId="0" borderId="0" xfId="0" applyNumberFormat="1"/>
    <xf numFmtId="0" fontId="0" fillId="0" borderId="13" xfId="0" applyBorder="1"/>
    <xf numFmtId="0" fontId="10" fillId="0" borderId="5" xfId="0" applyFont="1" applyBorder="1" applyAlignment="1"/>
    <xf numFmtId="0" fontId="1" fillId="0" borderId="1" xfId="0" applyFont="1" applyBorder="1"/>
    <xf numFmtId="166" fontId="1" fillId="0" borderId="6" xfId="0" applyNumberFormat="1" applyFont="1" applyBorder="1" applyAlignment="1">
      <alignment horizontal="center"/>
    </xf>
    <xf numFmtId="1" fontId="1" fillId="0" borderId="0" xfId="0" applyNumberFormat="1" applyFont="1" applyBorder="1"/>
    <xf numFmtId="1" fontId="1" fillId="0" borderId="6" xfId="0" applyNumberFormat="1" applyFont="1" applyBorder="1" applyAlignment="1">
      <alignment horizontal="center"/>
    </xf>
    <xf numFmtId="0" fontId="16" fillId="0" borderId="0" xfId="0" applyFont="1"/>
    <xf numFmtId="0" fontId="19" fillId="0" borderId="5" xfId="0" applyFont="1" applyBorder="1" applyAlignment="1"/>
    <xf numFmtId="0" fontId="2" fillId="0" borderId="0" xfId="0" applyFont="1" applyBorder="1" applyAlignment="1">
      <alignment wrapText="1"/>
    </xf>
    <xf numFmtId="0" fontId="20" fillId="0" borderId="4" xfId="0" applyFont="1" applyBorder="1"/>
    <xf numFmtId="0" fontId="2" fillId="2" borderId="2" xfId="0" applyFont="1" applyFill="1" applyBorder="1"/>
    <xf numFmtId="0" fontId="1" fillId="4" borderId="6" xfId="0" applyFont="1" applyFill="1" applyBorder="1" applyProtection="1">
      <protection locked="0"/>
    </xf>
    <xf numFmtId="166" fontId="1" fillId="4" borderId="6" xfId="0" applyNumberFormat="1" applyFont="1" applyFill="1" applyBorder="1" applyProtection="1">
      <protection locked="0"/>
    </xf>
    <xf numFmtId="164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165" fontId="1" fillId="0" borderId="0" xfId="0" applyNumberFormat="1" applyFont="1" applyBorder="1" applyAlignment="1">
      <alignment horizontal="center"/>
    </xf>
    <xf numFmtId="165" fontId="1" fillId="4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1" fontId="1" fillId="4" borderId="6" xfId="0" applyNumberFormat="1" applyFont="1" applyFill="1" applyBorder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9" fillId="0" borderId="13" xfId="0" applyFont="1" applyBorder="1"/>
    <xf numFmtId="2" fontId="1" fillId="0" borderId="6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justify"/>
    </xf>
    <xf numFmtId="0" fontId="1" fillId="0" borderId="2" xfId="0" applyFont="1" applyBorder="1"/>
    <xf numFmtId="165" fontId="26" fillId="0" borderId="6" xfId="0" applyNumberFormat="1" applyFont="1" applyBorder="1" applyAlignment="1">
      <alignment horizontal="center"/>
    </xf>
    <xf numFmtId="2" fontId="26" fillId="0" borderId="6" xfId="0" applyNumberFormat="1" applyFont="1" applyBorder="1" applyAlignment="1">
      <alignment horizontal="center"/>
    </xf>
    <xf numFmtId="11" fontId="1" fillId="4" borderId="6" xfId="1" applyNumberFormat="1" applyFont="1" applyFill="1" applyBorder="1" applyProtection="1">
      <protection locked="0"/>
    </xf>
    <xf numFmtId="11" fontId="1" fillId="4" borderId="6" xfId="0" applyNumberFormat="1" applyFont="1" applyFill="1" applyBorder="1" applyAlignment="1" applyProtection="1">
      <alignment horizontal="center"/>
      <protection locked="0"/>
    </xf>
    <xf numFmtId="164" fontId="26" fillId="0" borderId="6" xfId="0" applyNumberFormat="1" applyFont="1" applyBorder="1" applyAlignment="1">
      <alignment horizontal="center"/>
    </xf>
    <xf numFmtId="2" fontId="0" fillId="0" borderId="0" xfId="0" applyNumberFormat="1"/>
    <xf numFmtId="169" fontId="1" fillId="0" borderId="6" xfId="0" applyNumberFormat="1" applyFont="1" applyBorder="1" applyAlignment="1">
      <alignment horizontal="center"/>
    </xf>
    <xf numFmtId="2" fontId="1" fillId="4" borderId="6" xfId="0" applyNumberFormat="1" applyFont="1" applyFill="1" applyBorder="1" applyAlignment="1" applyProtection="1">
      <alignment horizontal="center"/>
      <protection locked="0"/>
    </xf>
    <xf numFmtId="1" fontId="26" fillId="0" borderId="6" xfId="0" applyNumberFormat="1" applyFont="1" applyBorder="1" applyAlignment="1">
      <alignment horizontal="center"/>
    </xf>
    <xf numFmtId="165" fontId="1" fillId="0" borderId="0" xfId="0" applyNumberFormat="1" applyFont="1" applyBorder="1"/>
    <xf numFmtId="11" fontId="1" fillId="4" borderId="6" xfId="0" applyNumberFormat="1" applyFont="1" applyFill="1" applyBorder="1" applyProtection="1">
      <protection locked="0"/>
    </xf>
    <xf numFmtId="11" fontId="1" fillId="0" borderId="6" xfId="0" applyNumberFormat="1" applyFont="1" applyFill="1" applyBorder="1" applyAlignment="1">
      <alignment horizontal="center"/>
    </xf>
    <xf numFmtId="11" fontId="1" fillId="0" borderId="6" xfId="0" applyNumberFormat="1" applyFont="1" applyBorder="1" applyAlignment="1">
      <alignment horizontal="center"/>
    </xf>
    <xf numFmtId="11" fontId="26" fillId="0" borderId="6" xfId="0" applyNumberFormat="1" applyFont="1" applyBorder="1" applyAlignment="1">
      <alignment horizontal="center"/>
    </xf>
    <xf numFmtId="0" fontId="24" fillId="0" borderId="0" xfId="0" quotePrefix="1" applyFont="1" applyBorder="1" applyAlignment="1"/>
    <xf numFmtId="0" fontId="24" fillId="0" borderId="0" xfId="0" applyFont="1" applyBorder="1" applyAlignment="1"/>
    <xf numFmtId="2" fontId="1" fillId="4" borderId="6" xfId="0" applyNumberFormat="1" applyFont="1" applyFill="1" applyBorder="1" applyProtection="1">
      <protection locked="0"/>
    </xf>
    <xf numFmtId="0" fontId="1" fillId="0" borderId="0" xfId="0" applyFont="1" applyBorder="1" applyAlignment="1">
      <alignment horizontal="center"/>
    </xf>
    <xf numFmtId="0" fontId="1" fillId="4" borderId="6" xfId="0" applyFont="1" applyFill="1" applyBorder="1"/>
    <xf numFmtId="0" fontId="1" fillId="4" borderId="6" xfId="0" applyFont="1" applyFill="1" applyBorder="1" applyAlignment="1">
      <alignment horizontal="center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166" fontId="1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6" fontId="1" fillId="0" borderId="9" xfId="0" applyNumberFormat="1" applyFont="1" applyFill="1" applyBorder="1" applyAlignment="1">
      <alignment horizontal="center" vertical="center" wrapText="1"/>
    </xf>
    <xf numFmtId="166" fontId="1" fillId="0" borderId="7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6" fontId="1" fillId="0" borderId="6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4" borderId="9" xfId="0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14" fontId="1" fillId="4" borderId="9" xfId="0" applyNumberFormat="1" applyFont="1" applyFill="1" applyBorder="1" applyAlignment="1" applyProtection="1">
      <alignment horizontal="center"/>
      <protection locked="0"/>
    </xf>
    <xf numFmtId="14" fontId="1" fillId="4" borderId="7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166" fontId="1" fillId="0" borderId="9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66" fontId="14" fillId="0" borderId="9" xfId="0" applyNumberFormat="1" applyFont="1" applyFill="1" applyBorder="1" applyAlignment="1">
      <alignment horizontal="center" vertical="center" wrapText="1"/>
    </xf>
    <xf numFmtId="166" fontId="14" fillId="0" borderId="7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7" fontId="1" fillId="0" borderId="9" xfId="0" applyNumberFormat="1" applyFont="1" applyBorder="1" applyAlignment="1">
      <alignment horizontal="center" vertical="center" wrapText="1"/>
    </xf>
    <xf numFmtId="167" fontId="1" fillId="0" borderId="7" xfId="0" applyNumberFormat="1" applyFont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 wrapText="1"/>
    </xf>
    <xf numFmtId="166" fontId="14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6" fontId="1" fillId="3" borderId="9" xfId="0" applyNumberFormat="1" applyFont="1" applyFill="1" applyBorder="1" applyAlignment="1">
      <alignment horizontal="center" vertical="center" wrapText="1"/>
    </xf>
    <xf numFmtId="166" fontId="1" fillId="3" borderId="7" xfId="0" applyNumberFormat="1" applyFont="1" applyFill="1" applyBorder="1" applyAlignment="1">
      <alignment horizontal="center" vertical="center" wrapText="1"/>
    </xf>
    <xf numFmtId="167" fontId="1" fillId="0" borderId="6" xfId="0" applyNumberFormat="1" applyFont="1" applyBorder="1" applyAlignment="1">
      <alignment horizontal="center" vertical="center" wrapText="1"/>
    </xf>
    <xf numFmtId="168" fontId="1" fillId="0" borderId="9" xfId="0" applyNumberFormat="1" applyFont="1" applyBorder="1" applyAlignment="1">
      <alignment horizontal="center" vertical="center" wrapText="1"/>
    </xf>
    <xf numFmtId="168" fontId="1" fillId="0" borderId="7" xfId="0" applyNumberFormat="1" applyFont="1" applyBorder="1" applyAlignment="1">
      <alignment horizontal="center" vertical="center" wrapText="1"/>
    </xf>
    <xf numFmtId="168" fontId="1" fillId="0" borderId="6" xfId="0" applyNumberFormat="1" applyFont="1" applyBorder="1" applyAlignment="1">
      <alignment horizontal="center" vertical="center" wrapText="1"/>
    </xf>
    <xf numFmtId="166" fontId="14" fillId="0" borderId="9" xfId="0" applyNumberFormat="1" applyFont="1" applyBorder="1" applyAlignment="1">
      <alignment horizontal="center" vertical="center" wrapText="1"/>
    </xf>
    <xf numFmtId="166" fontId="14" fillId="0" borderId="7" xfId="0" applyNumberFormat="1" applyFont="1" applyBorder="1" applyAlignment="1">
      <alignment horizontal="center" vertical="center" wrapText="1"/>
    </xf>
    <xf numFmtId="166" fontId="14" fillId="0" borderId="6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huecos en árido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'contenido de ligante por ignici'!$G$42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'contenido de ligante por ignici'!$H$42</c:f>
              <c:numCache>
                <c:formatCode>0.00000</c:formatCode>
                <c:ptCount val="1"/>
                <c:pt idx="0">
                  <c:v>3.5316442592434154E-2</c:v>
                </c:pt>
              </c:numCache>
            </c:numRef>
          </c:val>
        </c:ser>
        <c:ser>
          <c:idx val="1"/>
          <c:order val="1"/>
          <c:tx>
            <c:strRef>
              <c:f>'DENSIDAD APARENTE DIMENSIONES'!#¡REF!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'DENSIDAD APARENTE DIMENSIONES'!#¡REF!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'DENSIDAD APARENTE DIMENSIONES'!#¡REF!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'DENSIDAD APARENTE DIMENSIONES'!#¡REF!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103488"/>
        <c:axId val="143105024"/>
      </c:barChart>
      <c:catAx>
        <c:axId val="14310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105024"/>
        <c:crosses val="autoZero"/>
        <c:auto val="1"/>
        <c:lblAlgn val="ctr"/>
        <c:lblOffset val="100"/>
        <c:noMultiLvlLbl val="0"/>
      </c:catAx>
      <c:valAx>
        <c:axId val="143105024"/>
        <c:scaling>
          <c:orientation val="minMax"/>
          <c:max val="25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143103488"/>
        <c:crosses val="autoZero"/>
        <c:crossBetween val="between"/>
        <c:majorUnit val="20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244" l="0.70000000000000062" r="0.70000000000000062" t="0.750000000000002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222588473937768"/>
          <c:y val="0.14364679635379721"/>
          <c:w val="0.70623247727025751"/>
          <c:h val="0.6132613228950569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'% ret. tamiz 0,063'!$A$35:$A$37</c:f>
              <c:strCache>
                <c:ptCount val="3"/>
                <c:pt idx="0">
                  <c:v>M1, M2</c:v>
                </c:pt>
                <c:pt idx="1">
                  <c:v>sr</c:v>
                </c:pt>
                <c:pt idx="2">
                  <c:v>sL</c:v>
                </c:pt>
              </c:strCache>
            </c:strRef>
          </c:cat>
          <c:val>
            <c:numRef>
              <c:f>'% ret. tamiz 0,063'!$B$35:$B$37</c:f>
              <c:numCache>
                <c:formatCode>General</c:formatCode>
                <c:ptCount val="3"/>
              </c:numCache>
            </c:numRef>
          </c:val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'% ret. tamiz 0,063'!$A$35:$A$37</c:f>
              <c:strCache>
                <c:ptCount val="3"/>
                <c:pt idx="0">
                  <c:v>M1, M2</c:v>
                </c:pt>
                <c:pt idx="1">
                  <c:v>sr</c:v>
                </c:pt>
                <c:pt idx="2">
                  <c:v>sL</c:v>
                </c:pt>
              </c:strCache>
            </c:strRef>
          </c:cat>
          <c:val>
            <c:numRef>
              <c:f>'% ret. tamiz 0,063'!$C$35:$C$37</c:f>
              <c:numCache>
                <c:formatCode>General</c:formatCode>
                <c:ptCount val="3"/>
              </c:numCache>
            </c:numRef>
          </c:val>
        </c:ser>
        <c:ser>
          <c:idx val="5"/>
          <c:order val="2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'% ret. tamiz 0,063'!$A$35:$A$37</c:f>
              <c:strCache>
                <c:ptCount val="3"/>
                <c:pt idx="0">
                  <c:v>M1, M2</c:v>
                </c:pt>
                <c:pt idx="1">
                  <c:v>sr</c:v>
                </c:pt>
                <c:pt idx="2">
                  <c:v>sL</c:v>
                </c:pt>
              </c:strCache>
            </c:strRef>
          </c:cat>
          <c:val>
            <c:numRef>
              <c:f>'% ret. tamiz 0,063'!$H$35:$H$37</c:f>
              <c:numCache>
                <c:formatCode>0.00000</c:formatCode>
                <c:ptCount val="3"/>
                <c:pt idx="0">
                  <c:v>0.15427841468027201</c:v>
                </c:pt>
                <c:pt idx="1">
                  <c:v>0.28284271247461901</c:v>
                </c:pt>
                <c:pt idx="2">
                  <c:v>0.44721359549995787</c:v>
                </c:pt>
              </c:numCache>
            </c:numRef>
          </c:val>
        </c:ser>
        <c:ser>
          <c:idx val="6"/>
          <c:order val="3"/>
          <c:spPr>
            <a:solidFill>
              <a:srgbClr val="0066CC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'% ret. tamiz 0,063'!$A$35:$A$37</c:f>
              <c:strCache>
                <c:ptCount val="3"/>
                <c:pt idx="0">
                  <c:v>M1, M2</c:v>
                </c:pt>
                <c:pt idx="1">
                  <c:v>sr</c:v>
                </c:pt>
                <c:pt idx="2">
                  <c:v>sL</c:v>
                </c:pt>
              </c:strCache>
            </c:strRef>
          </c:cat>
          <c:val>
            <c:numRef>
              <c:f>'% ret. tamiz 0,063'!$I$35:$I$37</c:f>
              <c:numCache>
                <c:formatCode>0.00000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78912"/>
        <c:axId val="148692992"/>
      </c:barChart>
      <c:catAx>
        <c:axId val="14867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692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8692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30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4.7477794089298329E-2"/>
              <c:y val="0.337017734661620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678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% huecos en árido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 mat. pasa tamiz i '!$G$39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'% mat. pasa tamiz i '!$H$39</c:f>
              <c:numCache>
                <c:formatCode>0.00000</c:formatCode>
                <c:ptCount val="1"/>
                <c:pt idx="0">
                  <c:v>0.1763889257735253</c:v>
                </c:pt>
              </c:numCache>
            </c:numRef>
          </c:val>
        </c:ser>
        <c:ser>
          <c:idx val="1"/>
          <c:order val="1"/>
          <c:tx>
            <c:v>'% mat. pasa tamiz i '!#REF!</c:v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'DENSIDAD APARENTE SSD'!#¡REF!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'% mat. pasa tamiz i '!#REF!</c:v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'DENSIDAD APARENTE SSD'!#¡REF!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78368"/>
        <c:axId val="150379904"/>
      </c:barChart>
      <c:catAx>
        <c:axId val="15037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0379904"/>
        <c:crosses val="autoZero"/>
        <c:auto val="1"/>
        <c:lblAlgn val="ctr"/>
        <c:lblOffset val="100"/>
        <c:noMultiLvlLbl val="0"/>
      </c:catAx>
      <c:valAx>
        <c:axId val="150379904"/>
        <c:scaling>
          <c:orientation val="minMax"/>
          <c:max val="25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0378368"/>
        <c:crosses val="autoZero"/>
        <c:crossBetween val="between"/>
        <c:majorUnit val="20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155" l="0.70000000000000062" r="0.70000000000000062" t="0.75000000000000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222588473937768"/>
          <c:y val="0.14364679635379721"/>
          <c:w val="0.70623247727025751"/>
          <c:h val="0.6132613228950569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'% mat. pasa tamiz i '!$A$39:$A$41</c:f>
              <c:strCache>
                <c:ptCount val="3"/>
                <c:pt idx="0">
                  <c:v>M1, Σ Ri</c:v>
                </c:pt>
                <c:pt idx="1">
                  <c:v>sr</c:v>
                </c:pt>
                <c:pt idx="2">
                  <c:v>sL</c:v>
                </c:pt>
              </c:strCache>
            </c:strRef>
          </c:cat>
          <c:val>
            <c:numRef>
              <c:f>'% mat. pasa tamiz i '!$B$39:$B$41</c:f>
              <c:numCache>
                <c:formatCode>General</c:formatCode>
                <c:ptCount val="3"/>
              </c:numCache>
            </c:numRef>
          </c:val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'% mat. pasa tamiz i '!$A$39:$A$41</c:f>
              <c:strCache>
                <c:ptCount val="3"/>
                <c:pt idx="0">
                  <c:v>M1, Σ Ri</c:v>
                </c:pt>
                <c:pt idx="1">
                  <c:v>sr</c:v>
                </c:pt>
                <c:pt idx="2">
                  <c:v>sL</c:v>
                </c:pt>
              </c:strCache>
            </c:strRef>
          </c:cat>
          <c:val>
            <c:numRef>
              <c:f>'% mat. pasa tamiz i '!$C$39:$C$41</c:f>
              <c:numCache>
                <c:formatCode>General</c:formatCode>
                <c:ptCount val="3"/>
              </c:numCache>
            </c:numRef>
          </c:val>
        </c:ser>
        <c:ser>
          <c:idx val="5"/>
          <c:order val="2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'% mat. pasa tamiz i '!$A$39:$A$41</c:f>
              <c:strCache>
                <c:ptCount val="3"/>
                <c:pt idx="0">
                  <c:v>M1, Σ Ri</c:v>
                </c:pt>
                <c:pt idx="1">
                  <c:v>sr</c:v>
                </c:pt>
                <c:pt idx="2">
                  <c:v>sL</c:v>
                </c:pt>
              </c:strCache>
            </c:strRef>
          </c:cat>
          <c:val>
            <c:numRef>
              <c:f>'% mat. pasa tamiz i '!$H$39:$H$41</c:f>
              <c:numCache>
                <c:formatCode>0.00000</c:formatCode>
                <c:ptCount val="3"/>
                <c:pt idx="0">
                  <c:v>0.1763889257735253</c:v>
                </c:pt>
                <c:pt idx="1">
                  <c:v>0.28284271247461901</c:v>
                </c:pt>
                <c:pt idx="2">
                  <c:v>0.29999999999999993</c:v>
                </c:pt>
              </c:numCache>
            </c:numRef>
          </c:val>
        </c:ser>
        <c:ser>
          <c:idx val="6"/>
          <c:order val="3"/>
          <c:spPr>
            <a:solidFill>
              <a:srgbClr val="0066CC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'% mat. pasa tamiz i '!$A$39:$A$41</c:f>
              <c:strCache>
                <c:ptCount val="3"/>
                <c:pt idx="0">
                  <c:v>M1, Σ Ri</c:v>
                </c:pt>
                <c:pt idx="1">
                  <c:v>sr</c:v>
                </c:pt>
                <c:pt idx="2">
                  <c:v>sL</c:v>
                </c:pt>
              </c:strCache>
            </c:strRef>
          </c:cat>
          <c:val>
            <c:numRef>
              <c:f>'% mat. pasa tamiz i '!$I$39:$I$41</c:f>
              <c:numCache>
                <c:formatCode>0.00000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23424"/>
        <c:axId val="150424960"/>
      </c:barChart>
      <c:catAx>
        <c:axId val="15042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424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42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Mg/m</a:t>
                </a:r>
                <a:r>
                  <a:rPr lang="es-ES" sz="10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4.7477794089298329E-2"/>
              <c:y val="0.337017734661620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423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huecos en árido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'DENSIDAD APARENTE SSD '!$G$43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'DENSIDAD APARENTE SSD '!$H$43</c:f>
              <c:numCache>
                <c:formatCode>0.00000</c:formatCode>
                <c:ptCount val="1"/>
                <c:pt idx="0">
                  <c:v>4.4216427650790409E-3</c:v>
                </c:pt>
              </c:numCache>
            </c:numRef>
          </c:val>
        </c:ser>
        <c:ser>
          <c:idx val="1"/>
          <c:order val="1"/>
          <c:tx>
            <c:strRef>
              <c:f>'DENSIDAD APARENTE SSD'!#¡REF!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'DENSIDAD APARENTE SSD'!#¡REF!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'DENSIDAD APARENTE SSD'!#¡REF!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'DENSIDAD APARENTE SSD'!#¡REF!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069056"/>
        <c:axId val="153070592"/>
      </c:barChart>
      <c:catAx>
        <c:axId val="15306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070592"/>
        <c:crosses val="autoZero"/>
        <c:auto val="1"/>
        <c:lblAlgn val="ctr"/>
        <c:lblOffset val="100"/>
        <c:noMultiLvlLbl val="0"/>
      </c:catAx>
      <c:valAx>
        <c:axId val="153070592"/>
        <c:scaling>
          <c:orientation val="minMax"/>
          <c:max val="25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153069056"/>
        <c:crosses val="autoZero"/>
        <c:crossBetween val="between"/>
        <c:majorUnit val="20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244" l="0.70000000000000062" r="0.70000000000000062" t="0.750000000000002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97889967439393"/>
          <c:y val="0.1434706931578755"/>
          <c:w val="0.71153444906193897"/>
          <c:h val="0.6125094977124658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'DENSIDAD APARENTE SSD '!$A$43:$A$46</c:f>
              <c:strCache>
                <c:ptCount val="4"/>
                <c:pt idx="0">
                  <c:v>m</c:v>
                </c:pt>
                <c:pt idx="1">
                  <c:v>rw</c:v>
                </c:pt>
                <c:pt idx="2">
                  <c:v>sr</c:v>
                </c:pt>
                <c:pt idx="3">
                  <c:v>sL</c:v>
                </c:pt>
              </c:strCache>
            </c:strRef>
          </c:cat>
          <c:val>
            <c:numRef>
              <c:f>'DENSIDAD APARENTE SSD '!$B$43:$B$46</c:f>
              <c:numCache>
                <c:formatCode>General</c:formatCode>
                <c:ptCount val="4"/>
              </c:numCache>
            </c:numRef>
          </c:val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'DENSIDAD APARENTE SSD '!$A$43:$A$46</c:f>
              <c:strCache>
                <c:ptCount val="4"/>
                <c:pt idx="0">
                  <c:v>m</c:v>
                </c:pt>
                <c:pt idx="1">
                  <c:v>rw</c:v>
                </c:pt>
                <c:pt idx="2">
                  <c:v>sr</c:v>
                </c:pt>
                <c:pt idx="3">
                  <c:v>sL</c:v>
                </c:pt>
              </c:strCache>
            </c:strRef>
          </c:cat>
          <c:val>
            <c:numRef>
              <c:f>'DENSIDAD APARENTE SSD '!$C$43:$C$46</c:f>
              <c:numCache>
                <c:formatCode>General</c:formatCode>
                <c:ptCount val="4"/>
              </c:numCache>
            </c:numRef>
          </c:val>
        </c:ser>
        <c:ser>
          <c:idx val="5"/>
          <c:order val="2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'DENSIDAD APARENTE SSD '!$A$43:$A$46</c:f>
              <c:strCache>
                <c:ptCount val="4"/>
                <c:pt idx="0">
                  <c:v>m</c:v>
                </c:pt>
                <c:pt idx="1">
                  <c:v>rw</c:v>
                </c:pt>
                <c:pt idx="2">
                  <c:v>sr</c:v>
                </c:pt>
                <c:pt idx="3">
                  <c:v>sL</c:v>
                </c:pt>
              </c:strCache>
            </c:strRef>
          </c:cat>
          <c:val>
            <c:numRef>
              <c:f>'DENSIDAD APARENTE SSD '!$H$43:$H$46</c:f>
              <c:numCache>
                <c:formatCode>0.00000</c:formatCode>
                <c:ptCount val="4"/>
                <c:pt idx="0">
                  <c:v>4.4216427650790409E-3</c:v>
                </c:pt>
                <c:pt idx="1">
                  <c:v>4.3898419598295812E-4</c:v>
                </c:pt>
                <c:pt idx="2">
                  <c:v>5.3072277760302196E-3</c:v>
                </c:pt>
                <c:pt idx="3">
                  <c:v>1.7748239349298846E-2</c:v>
                </c:pt>
              </c:numCache>
            </c:numRef>
          </c:val>
        </c:ser>
        <c:ser>
          <c:idx val="6"/>
          <c:order val="3"/>
          <c:spPr>
            <a:solidFill>
              <a:srgbClr val="0066CC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'DENSIDAD APARENTE SSD '!$A$43:$A$46</c:f>
              <c:strCache>
                <c:ptCount val="4"/>
                <c:pt idx="0">
                  <c:v>m</c:v>
                </c:pt>
                <c:pt idx="1">
                  <c:v>rw</c:v>
                </c:pt>
                <c:pt idx="2">
                  <c:v>sr</c:v>
                </c:pt>
                <c:pt idx="3">
                  <c:v>sL</c:v>
                </c:pt>
              </c:strCache>
            </c:strRef>
          </c:cat>
          <c:val>
            <c:numRef>
              <c:f>'DENSIDAD APARENTE SSD '!$I$43:$I$46</c:f>
              <c:numCache>
                <c:formatCode>0.00000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196608"/>
        <c:axId val="152198144"/>
      </c:barChart>
      <c:catAx>
        <c:axId val="15219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198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219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Mg/m</a:t>
                </a:r>
                <a:r>
                  <a:rPr lang="es-ES" sz="10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4.7043466747665463E-2"/>
              <c:y val="0.33108626615043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196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huecos en árido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'DENSIDAD APARENTE DIMENSION '!$G$38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'DENSIDAD APARENTE DIMENSION '!$H$38</c:f>
              <c:numCache>
                <c:formatCode>0.00000</c:formatCode>
                <c:ptCount val="1"/>
                <c:pt idx="0">
                  <c:v>1.1618057063031506E-3</c:v>
                </c:pt>
              </c:numCache>
            </c:numRef>
          </c:val>
        </c:ser>
        <c:ser>
          <c:idx val="1"/>
          <c:order val="1"/>
          <c:tx>
            <c:strRef>
              <c:f>'DENSIDAD APARENTE DIMENSIONES'!#¡REF!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'DENSIDAD APARENTE DIMENSIONES'!#¡REF!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'DENSIDAD APARENTE DIMENSIONES'!#¡REF!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'DENSIDAD APARENTE DIMENSIONES'!#¡REF!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592576"/>
        <c:axId val="153594112"/>
      </c:barChart>
      <c:catAx>
        <c:axId val="15359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594112"/>
        <c:crosses val="autoZero"/>
        <c:auto val="1"/>
        <c:lblAlgn val="ctr"/>
        <c:lblOffset val="100"/>
        <c:noMultiLvlLbl val="0"/>
      </c:catAx>
      <c:valAx>
        <c:axId val="153594112"/>
        <c:scaling>
          <c:orientation val="minMax"/>
          <c:max val="25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153592576"/>
        <c:crosses val="autoZero"/>
        <c:crossBetween val="between"/>
        <c:majorUnit val="20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244" l="0.70000000000000062" r="0.70000000000000062" t="0.750000000000002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97889967439393"/>
          <c:y val="0.1434706931578755"/>
          <c:w val="0.71153444906193897"/>
          <c:h val="0.6125094977124658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'DENSIDAD APARENTE DIMENSION '!$A$38:$A$41</c:f>
              <c:strCache>
                <c:ptCount val="4"/>
                <c:pt idx="0">
                  <c:v>m</c:v>
                </c:pt>
                <c:pt idx="1">
                  <c:v>d,h</c:v>
                </c:pt>
                <c:pt idx="2">
                  <c:v>sr</c:v>
                </c:pt>
                <c:pt idx="3">
                  <c:v>sL</c:v>
                </c:pt>
              </c:strCache>
            </c:strRef>
          </c:cat>
          <c:val>
            <c:numRef>
              <c:f>'DENSIDAD APARENTE DIMENSION '!$B$38:$B$41</c:f>
              <c:numCache>
                <c:formatCode>General</c:formatCode>
                <c:ptCount val="4"/>
              </c:numCache>
            </c:numRef>
          </c:val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'DENSIDAD APARENTE DIMENSION '!$A$38:$A$41</c:f>
              <c:strCache>
                <c:ptCount val="4"/>
                <c:pt idx="0">
                  <c:v>m</c:v>
                </c:pt>
                <c:pt idx="1">
                  <c:v>d,h</c:v>
                </c:pt>
                <c:pt idx="2">
                  <c:v>sr</c:v>
                </c:pt>
                <c:pt idx="3">
                  <c:v>sL</c:v>
                </c:pt>
              </c:strCache>
            </c:strRef>
          </c:cat>
          <c:val>
            <c:numRef>
              <c:f>'DENSIDAD APARENTE DIMENSION '!$C$38:$C$41</c:f>
              <c:numCache>
                <c:formatCode>General</c:formatCode>
                <c:ptCount val="4"/>
              </c:numCache>
            </c:numRef>
          </c:val>
        </c:ser>
        <c:ser>
          <c:idx val="5"/>
          <c:order val="2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'DENSIDAD APARENTE DIMENSION '!$A$38:$A$41</c:f>
              <c:strCache>
                <c:ptCount val="4"/>
                <c:pt idx="0">
                  <c:v>m</c:v>
                </c:pt>
                <c:pt idx="1">
                  <c:v>d,h</c:v>
                </c:pt>
                <c:pt idx="2">
                  <c:v>sr</c:v>
                </c:pt>
                <c:pt idx="3">
                  <c:v>sL</c:v>
                </c:pt>
              </c:strCache>
            </c:strRef>
          </c:cat>
          <c:val>
            <c:numRef>
              <c:f>'DENSIDAD APARENTE DIMENSION '!$H$38:$H$41</c:f>
              <c:numCache>
                <c:formatCode>0.00000</c:formatCode>
                <c:ptCount val="4"/>
                <c:pt idx="0">
                  <c:v>1.1618057063031506E-3</c:v>
                </c:pt>
                <c:pt idx="1">
                  <c:v>1.1883252792923636E-3</c:v>
                </c:pt>
                <c:pt idx="2">
                  <c:v>6.5319726474218093E-3</c:v>
                </c:pt>
                <c:pt idx="3">
                  <c:v>3.6660605559646724E-2</c:v>
                </c:pt>
              </c:numCache>
            </c:numRef>
          </c:val>
        </c:ser>
        <c:ser>
          <c:idx val="6"/>
          <c:order val="3"/>
          <c:spPr>
            <a:solidFill>
              <a:srgbClr val="0066CC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'DENSIDAD APARENTE DIMENSION '!$A$38:$A$41</c:f>
              <c:strCache>
                <c:ptCount val="4"/>
                <c:pt idx="0">
                  <c:v>m</c:v>
                </c:pt>
                <c:pt idx="1">
                  <c:v>d,h</c:v>
                </c:pt>
                <c:pt idx="2">
                  <c:v>sr</c:v>
                </c:pt>
                <c:pt idx="3">
                  <c:v>sL</c:v>
                </c:pt>
              </c:strCache>
            </c:strRef>
          </c:cat>
          <c:val>
            <c:numRef>
              <c:f>'DENSIDAD APARENTE DIMENSION '!$I$38:$I$41</c:f>
              <c:numCache>
                <c:formatCode>0.00000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924352"/>
        <c:axId val="153925888"/>
      </c:barChart>
      <c:catAx>
        <c:axId val="15392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925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392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Mg/m</a:t>
                </a:r>
                <a:r>
                  <a:rPr lang="es-ES" sz="10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4.7043466747665463E-2"/>
              <c:y val="0.33108626615043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924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huecos en árido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'DENSIDAD MAXIMA '!$G$48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'DENSIDAD MAXIMA '!$H$48</c:f>
              <c:numCache>
                <c:formatCode>0.00000</c:formatCode>
                <c:ptCount val="1"/>
                <c:pt idx="0">
                  <c:v>6.0426999086263759E-3</c:v>
                </c:pt>
              </c:numCache>
            </c:numRef>
          </c:val>
        </c:ser>
        <c:ser>
          <c:idx val="1"/>
          <c:order val="1"/>
          <c:tx>
            <c:strRef>
              <c:f>'DENSIDAD MAXIMA'!#¡REF!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'DENSIDAD MAXIMA'!#¡REF!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'DENSIDAD MAXIMA'!#¡REF!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'DENSIDAD MAXIMA'!#¡REF!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988544"/>
        <c:axId val="154990080"/>
      </c:barChart>
      <c:catAx>
        <c:axId val="15498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990080"/>
        <c:crosses val="autoZero"/>
        <c:auto val="1"/>
        <c:lblAlgn val="ctr"/>
        <c:lblOffset val="100"/>
        <c:noMultiLvlLbl val="0"/>
      </c:catAx>
      <c:valAx>
        <c:axId val="154990080"/>
        <c:scaling>
          <c:orientation val="minMax"/>
          <c:max val="25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154988544"/>
        <c:crosses val="autoZero"/>
        <c:crossBetween val="between"/>
        <c:majorUnit val="20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244" l="0.70000000000000062" r="0.70000000000000062" t="0.750000000000002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97889967439393"/>
          <c:y val="0.1434706931578755"/>
          <c:w val="0.71153444906193897"/>
          <c:h val="0.6125094977124658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'DENSIDAD MAXIMA '!$A$48:$A$52</c:f>
              <c:strCache>
                <c:ptCount val="5"/>
                <c:pt idx="0">
                  <c:v>m</c:v>
                </c:pt>
                <c:pt idx="1">
                  <c:v>rw</c:v>
                </c:pt>
                <c:pt idx="2">
                  <c:v>V</c:v>
                </c:pt>
                <c:pt idx="3">
                  <c:v>sr</c:v>
                </c:pt>
                <c:pt idx="4">
                  <c:v>sL</c:v>
                </c:pt>
              </c:strCache>
            </c:strRef>
          </c:cat>
          <c:val>
            <c:numRef>
              <c:f>'DENSIDAD MAXIMA '!$B$48:$B$52</c:f>
              <c:numCache>
                <c:formatCode>General</c:formatCode>
                <c:ptCount val="5"/>
              </c:numCache>
            </c:numRef>
          </c:val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'DENSIDAD MAXIMA '!$A$48:$A$52</c:f>
              <c:strCache>
                <c:ptCount val="5"/>
                <c:pt idx="0">
                  <c:v>m</c:v>
                </c:pt>
                <c:pt idx="1">
                  <c:v>rw</c:v>
                </c:pt>
                <c:pt idx="2">
                  <c:v>V</c:v>
                </c:pt>
                <c:pt idx="3">
                  <c:v>sr</c:v>
                </c:pt>
                <c:pt idx="4">
                  <c:v>sL</c:v>
                </c:pt>
              </c:strCache>
            </c:strRef>
          </c:cat>
          <c:val>
            <c:numRef>
              <c:f>'DENSIDAD MAXIMA '!$C$48:$C$52</c:f>
              <c:numCache>
                <c:formatCode>General</c:formatCode>
                <c:ptCount val="5"/>
              </c:numCache>
            </c:numRef>
          </c:val>
        </c:ser>
        <c:ser>
          <c:idx val="5"/>
          <c:order val="2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'DENSIDAD MAXIMA '!$A$48:$A$52</c:f>
              <c:strCache>
                <c:ptCount val="5"/>
                <c:pt idx="0">
                  <c:v>m</c:v>
                </c:pt>
                <c:pt idx="1">
                  <c:v>rw</c:v>
                </c:pt>
                <c:pt idx="2">
                  <c:v>V</c:v>
                </c:pt>
                <c:pt idx="3">
                  <c:v>sr</c:v>
                </c:pt>
                <c:pt idx="4">
                  <c:v>sL</c:v>
                </c:pt>
              </c:strCache>
            </c:strRef>
          </c:cat>
          <c:val>
            <c:numRef>
              <c:f>'DENSIDAD MAXIMA '!$H$48:$H$52</c:f>
              <c:numCache>
                <c:formatCode>0.00000</c:formatCode>
                <c:ptCount val="5"/>
                <c:pt idx="0">
                  <c:v>6.0426999086263759E-3</c:v>
                </c:pt>
                <c:pt idx="1">
                  <c:v>1.2497515092576234E-3</c:v>
                </c:pt>
                <c:pt idx="2">
                  <c:v>5.7536998926841524E-3</c:v>
                </c:pt>
                <c:pt idx="3">
                  <c:v>2.8284271247461901E-3</c:v>
                </c:pt>
                <c:pt idx="4">
                  <c:v>2.2649503305812248E-2</c:v>
                </c:pt>
              </c:numCache>
            </c:numRef>
          </c:val>
        </c:ser>
        <c:ser>
          <c:idx val="6"/>
          <c:order val="3"/>
          <c:spPr>
            <a:solidFill>
              <a:srgbClr val="0066CC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'DENSIDAD MAXIMA '!$A$48:$A$52</c:f>
              <c:strCache>
                <c:ptCount val="5"/>
                <c:pt idx="0">
                  <c:v>m</c:v>
                </c:pt>
                <c:pt idx="1">
                  <c:v>rw</c:v>
                </c:pt>
                <c:pt idx="2">
                  <c:v>V</c:v>
                </c:pt>
                <c:pt idx="3">
                  <c:v>sr</c:v>
                </c:pt>
                <c:pt idx="4">
                  <c:v>sL</c:v>
                </c:pt>
              </c:strCache>
            </c:strRef>
          </c:cat>
          <c:val>
            <c:numRef>
              <c:f>'DENSIDAD MAXIMA '!$I$48:$I$52</c:f>
              <c:numCache>
                <c:formatCode>0.00000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731072"/>
        <c:axId val="153732608"/>
      </c:barChart>
      <c:catAx>
        <c:axId val="15373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732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3732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Mg/m</a:t>
                </a:r>
                <a:r>
                  <a:rPr lang="es-ES" sz="10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4.7043466747665463E-2"/>
              <c:y val="0.33108626615043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731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huecos en árido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'HUECOS AIRE'!$G$32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'HUECOS AIRE'!$H$32</c:f>
              <c:numCache>
                <c:formatCode>0.00000</c:formatCode>
                <c:ptCount val="1"/>
                <c:pt idx="0">
                  <c:v>0.85798878255249045</c:v>
                </c:pt>
              </c:numCache>
            </c:numRef>
          </c:val>
        </c:ser>
        <c:ser>
          <c:idx val="1"/>
          <c:order val="1"/>
          <c:tx>
            <c:strRef>
              <c:f>'DENSIDAD MAXIMA (2)'!#¡REF!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'DENSIDAD MAXIMA (2)'!#¡REF!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'DENSIDAD MAXIMA (2)'!#¡REF!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'DENSIDAD MAXIMA (2)'!#¡REF!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041344"/>
        <c:axId val="156275456"/>
      </c:barChart>
      <c:catAx>
        <c:axId val="15404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275456"/>
        <c:crosses val="autoZero"/>
        <c:auto val="1"/>
        <c:lblAlgn val="ctr"/>
        <c:lblOffset val="100"/>
        <c:noMultiLvlLbl val="0"/>
      </c:catAx>
      <c:valAx>
        <c:axId val="156275456"/>
        <c:scaling>
          <c:orientation val="minMax"/>
          <c:max val="25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154041344"/>
        <c:crosses val="autoZero"/>
        <c:crossBetween val="between"/>
        <c:majorUnit val="20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97889967439393"/>
          <c:y val="0.1434706931578755"/>
          <c:w val="0.71153444906193897"/>
          <c:h val="0.6125094977124658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'contenido de ligante por ignici'!$A$42:$A$48</c:f>
              <c:strCache>
                <c:ptCount val="7"/>
                <c:pt idx="0">
                  <c:v>Winicial</c:v>
                </c:pt>
                <c:pt idx="1">
                  <c:v>Wfinal</c:v>
                </c:pt>
                <c:pt idx="2">
                  <c:v>(Winicial) arido</c:v>
                </c:pt>
                <c:pt idx="3">
                  <c:v>(Wfinal)arido</c:v>
                </c:pt>
                <c:pt idx="4">
                  <c:v>sr muestra</c:v>
                </c:pt>
                <c:pt idx="5">
                  <c:v>sr factor de corrección</c:v>
                </c:pt>
                <c:pt idx="6">
                  <c:v>sL</c:v>
                </c:pt>
              </c:strCache>
            </c:strRef>
          </c:cat>
          <c:val>
            <c:numRef>
              <c:f>'contenido de ligante por ignici'!$B$42:$B$48</c:f>
              <c:numCache>
                <c:formatCode>General</c:formatCode>
                <c:ptCount val="7"/>
              </c:numCache>
            </c:numRef>
          </c:val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'contenido de ligante por ignici'!$A$42:$A$48</c:f>
              <c:strCache>
                <c:ptCount val="7"/>
                <c:pt idx="0">
                  <c:v>Winicial</c:v>
                </c:pt>
                <c:pt idx="1">
                  <c:v>Wfinal</c:v>
                </c:pt>
                <c:pt idx="2">
                  <c:v>(Winicial) arido</c:v>
                </c:pt>
                <c:pt idx="3">
                  <c:v>(Wfinal)arido</c:v>
                </c:pt>
                <c:pt idx="4">
                  <c:v>sr muestra</c:v>
                </c:pt>
                <c:pt idx="5">
                  <c:v>sr factor de corrección</c:v>
                </c:pt>
                <c:pt idx="6">
                  <c:v>sL</c:v>
                </c:pt>
              </c:strCache>
            </c:strRef>
          </c:cat>
          <c:val>
            <c:numRef>
              <c:f>'contenido de ligante por ignici'!$C$42:$C$48</c:f>
              <c:numCache>
                <c:formatCode>General</c:formatCode>
                <c:ptCount val="7"/>
              </c:numCache>
            </c:numRef>
          </c:val>
        </c:ser>
        <c:ser>
          <c:idx val="5"/>
          <c:order val="2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'contenido de ligante por ignici'!$A$42:$A$48</c:f>
              <c:strCache>
                <c:ptCount val="7"/>
                <c:pt idx="0">
                  <c:v>Winicial</c:v>
                </c:pt>
                <c:pt idx="1">
                  <c:v>Wfinal</c:v>
                </c:pt>
                <c:pt idx="2">
                  <c:v>(Winicial) arido</c:v>
                </c:pt>
                <c:pt idx="3">
                  <c:v>(Wfinal)arido</c:v>
                </c:pt>
                <c:pt idx="4">
                  <c:v>sr muestra</c:v>
                </c:pt>
                <c:pt idx="5">
                  <c:v>sr factor de corrección</c:v>
                </c:pt>
                <c:pt idx="6">
                  <c:v>sL</c:v>
                </c:pt>
              </c:strCache>
            </c:strRef>
          </c:cat>
          <c:val>
            <c:numRef>
              <c:f>'contenido de ligante por ignici'!$H$42:$H$48</c:f>
              <c:numCache>
                <c:formatCode>0.00000</c:formatCode>
                <c:ptCount val="7"/>
                <c:pt idx="0">
                  <c:v>3.5316442592434154E-2</c:v>
                </c:pt>
                <c:pt idx="1">
                  <c:v>3.7492970068112232E-2</c:v>
                </c:pt>
                <c:pt idx="2">
                  <c:v>3.1729108267694053E-2</c:v>
                </c:pt>
                <c:pt idx="3">
                  <c:v>3.1794817444756505E-2</c:v>
                </c:pt>
                <c:pt idx="4">
                  <c:v>7.7781745930520212E-3</c:v>
                </c:pt>
                <c:pt idx="5">
                  <c:v>1.2124355652982144E-2</c:v>
                </c:pt>
                <c:pt idx="6">
                  <c:v>0.22372974768680182</c:v>
                </c:pt>
              </c:numCache>
            </c:numRef>
          </c:val>
        </c:ser>
        <c:ser>
          <c:idx val="6"/>
          <c:order val="3"/>
          <c:spPr>
            <a:solidFill>
              <a:srgbClr val="0066CC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'contenido de ligante por ignici'!$A$42:$A$48</c:f>
              <c:strCache>
                <c:ptCount val="7"/>
                <c:pt idx="0">
                  <c:v>Winicial</c:v>
                </c:pt>
                <c:pt idx="1">
                  <c:v>Wfinal</c:v>
                </c:pt>
                <c:pt idx="2">
                  <c:v>(Winicial) arido</c:v>
                </c:pt>
                <c:pt idx="3">
                  <c:v>(Wfinal)arido</c:v>
                </c:pt>
                <c:pt idx="4">
                  <c:v>sr muestra</c:v>
                </c:pt>
                <c:pt idx="5">
                  <c:v>sr factor de corrección</c:v>
                </c:pt>
                <c:pt idx="6">
                  <c:v>sL</c:v>
                </c:pt>
              </c:strCache>
            </c:strRef>
          </c:cat>
          <c:val>
            <c:numRef>
              <c:f>'contenido de ligante por ignici'!$I$42:$I$48</c:f>
              <c:numCache>
                <c:formatCode>0.00000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39488"/>
        <c:axId val="144641024"/>
      </c:barChart>
      <c:catAx>
        <c:axId val="14463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641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641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0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gramos, %</a:t>
                </a:r>
              </a:p>
            </c:rich>
          </c:tx>
          <c:layout>
            <c:manualLayout>
              <c:xMode val="edge"/>
              <c:yMode val="edge"/>
              <c:x val="4.7043466747665463E-2"/>
              <c:y val="0.33108626615043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639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58997050147534"/>
          <c:y val="0.14347069315787528"/>
          <c:w val="0.7581120943952806"/>
          <c:h val="0.6125094977124658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'HUECOS AIRE'!$A$32:$C$35</c:f>
              <c:strCache>
                <c:ptCount val="4"/>
                <c:pt idx="0">
                  <c:v>D máxima (ρm)</c:v>
                </c:pt>
                <c:pt idx="1">
                  <c:v>D aparente (ρb)</c:v>
                </c:pt>
                <c:pt idx="2">
                  <c:v>Sr</c:v>
                </c:pt>
                <c:pt idx="3">
                  <c:v>SL</c:v>
                </c:pt>
              </c:strCache>
            </c:strRef>
          </c:cat>
          <c:val>
            <c:numRef>
              <c:f>'HUECOS AIRE'!$B$32:$B$35</c:f>
              <c:numCache>
                <c:formatCode>General</c:formatCode>
                <c:ptCount val="4"/>
              </c:numCache>
            </c:numRef>
          </c:val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'HUECOS AIRE'!$A$32:$C$35</c:f>
              <c:strCache>
                <c:ptCount val="4"/>
                <c:pt idx="0">
                  <c:v>D máxima (ρm)</c:v>
                </c:pt>
                <c:pt idx="1">
                  <c:v>D aparente (ρb)</c:v>
                </c:pt>
                <c:pt idx="2">
                  <c:v>Sr</c:v>
                </c:pt>
                <c:pt idx="3">
                  <c:v>SL</c:v>
                </c:pt>
              </c:strCache>
            </c:strRef>
          </c:cat>
          <c:val>
            <c:numRef>
              <c:f>'HUECOS AIRE'!$C$32:$C$35</c:f>
              <c:numCache>
                <c:formatCode>General</c:formatCode>
                <c:ptCount val="4"/>
              </c:numCache>
            </c:numRef>
          </c:val>
        </c:ser>
        <c:ser>
          <c:idx val="5"/>
          <c:order val="2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'HUECOS AIRE'!$A$32:$C$35</c:f>
              <c:strCache>
                <c:ptCount val="4"/>
                <c:pt idx="0">
                  <c:v>D máxima (ρm)</c:v>
                </c:pt>
                <c:pt idx="1">
                  <c:v>D aparente (ρb)</c:v>
                </c:pt>
                <c:pt idx="2">
                  <c:v>Sr</c:v>
                </c:pt>
                <c:pt idx="3">
                  <c:v>SL</c:v>
                </c:pt>
              </c:strCache>
            </c:strRef>
          </c:cat>
          <c:val>
            <c:numRef>
              <c:f>'HUECOS AIRE'!$H$32:$H$35</c:f>
              <c:numCache>
                <c:formatCode>0.00000</c:formatCode>
                <c:ptCount val="4"/>
                <c:pt idx="0">
                  <c:v>0.85798878255249045</c:v>
                </c:pt>
                <c:pt idx="1">
                  <c:v>0.72298325722983259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3"/>
          <c:spPr>
            <a:solidFill>
              <a:srgbClr val="0066CC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'HUECOS AIRE'!$A$32:$C$35</c:f>
              <c:strCache>
                <c:ptCount val="4"/>
                <c:pt idx="0">
                  <c:v>D máxima (ρm)</c:v>
                </c:pt>
                <c:pt idx="1">
                  <c:v>D aparente (ρb)</c:v>
                </c:pt>
                <c:pt idx="2">
                  <c:v>Sr</c:v>
                </c:pt>
                <c:pt idx="3">
                  <c:v>SL</c:v>
                </c:pt>
              </c:strCache>
            </c:strRef>
          </c:cat>
          <c:val>
            <c:numRef>
              <c:f>'HUECOS AIRE'!$I$32:$I$35</c:f>
              <c:numCache>
                <c:formatCode>0.00000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41920"/>
        <c:axId val="156647808"/>
      </c:barChart>
      <c:catAx>
        <c:axId val="15664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647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6647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4.7197675958161253E-2"/>
              <c:y val="0.408339786255999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641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huecos en árido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'HUECOS ARIDO'!$G$34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'HUECOS ARIDO'!$H$34</c:f>
              <c:numCache>
                <c:formatCode>0.00000</c:formatCode>
                <c:ptCount val="1"/>
                <c:pt idx="0">
                  <c:v>9.0941747572815521E-2</c:v>
                </c:pt>
              </c:numCache>
            </c:numRef>
          </c:val>
        </c:ser>
        <c:ser>
          <c:idx val="1"/>
          <c:order val="1"/>
          <c:tx>
            <c:strRef>
              <c:f>'D:\Documents and Settings\Administrador\Mis documentos\ALEAS\propuesta incertudumbre\hojas de calculo aleas\HOJAS VALIDAS CON R Y r\[incertidumbre densidades aparentes.xlsx]DENSIDAD APARENTE DIMENSION (2)'!#¡REF!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'D:\Documents and Settings\Administrador\Mis documentos\ALEAS\propuesta incertudumbre\hojas de calculo aleas\HOJAS VALIDAS CON R Y r\[incertidumbre densidades aparentes.xlsx]DENSIDAD APARENTE DIMENSION (2)'!#¡REF!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'D:\Documents and Settings\Administrador\Mis documentos\ALEAS\propuesta incertudumbre\hojas de calculo aleas\HOJAS VALIDAS CON R Y r\[incertidumbre densidades aparentes.xlsx]DENSIDAD APARENTE DIMENSION (2)'!#¡REF!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'D:\Documents and Settings\Administrador\Mis documentos\ALEAS\propuesta incertudumbre\hojas de calculo aleas\HOJAS VALIDAS CON R Y r\[incertidumbre densidades aparentes.xlsx]DENSIDAD APARENTE DIMENSION (2)'!#¡REF!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099904"/>
        <c:axId val="157101440"/>
      </c:barChart>
      <c:catAx>
        <c:axId val="15709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101440"/>
        <c:crosses val="autoZero"/>
        <c:auto val="1"/>
        <c:lblAlgn val="ctr"/>
        <c:lblOffset val="100"/>
        <c:noMultiLvlLbl val="0"/>
      </c:catAx>
      <c:valAx>
        <c:axId val="157101440"/>
        <c:scaling>
          <c:orientation val="minMax"/>
          <c:max val="25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157099904"/>
        <c:crosses val="autoZero"/>
        <c:crossBetween val="between"/>
        <c:majorUnit val="20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55" l="0.70000000000000062" r="0.70000000000000062" t="0.750000000000001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93529973641402"/>
          <c:y val="0.14347069315787528"/>
          <c:w val="0.75857804899992154"/>
          <c:h val="0.4359301830566206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'HUECOS ARIDO'!$A$34:$A$39</c:f>
              <c:strCache>
                <c:ptCount val="6"/>
                <c:pt idx="0">
                  <c:v>D aparente (ρb)</c:v>
                </c:pt>
                <c:pt idx="1">
                  <c:v>D ligante (ρB)</c:v>
                </c:pt>
                <c:pt idx="2">
                  <c:v>Huecos en aire, Vm</c:v>
                </c:pt>
                <c:pt idx="3">
                  <c:v>Contenido ligante</c:v>
                </c:pt>
                <c:pt idx="4">
                  <c:v>Sr</c:v>
                </c:pt>
                <c:pt idx="5">
                  <c:v>SL</c:v>
                </c:pt>
              </c:strCache>
            </c:strRef>
          </c:cat>
          <c:val>
            <c:numRef>
              <c:f>'HUECOS ARIDO'!$B$34:$B$39</c:f>
              <c:numCache>
                <c:formatCode>General</c:formatCode>
                <c:ptCount val="6"/>
              </c:numCache>
            </c:numRef>
          </c:val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'HUECOS ARIDO'!$A$34:$A$39</c:f>
              <c:strCache>
                <c:ptCount val="6"/>
                <c:pt idx="0">
                  <c:v>D aparente (ρb)</c:v>
                </c:pt>
                <c:pt idx="1">
                  <c:v>D ligante (ρB)</c:v>
                </c:pt>
                <c:pt idx="2">
                  <c:v>Huecos en aire, Vm</c:v>
                </c:pt>
                <c:pt idx="3">
                  <c:v>Contenido ligante</c:v>
                </c:pt>
                <c:pt idx="4">
                  <c:v>Sr</c:v>
                </c:pt>
                <c:pt idx="5">
                  <c:v>SL</c:v>
                </c:pt>
              </c:strCache>
            </c:strRef>
          </c:cat>
          <c:val>
            <c:numRef>
              <c:f>'HUECOS ARIDO'!$C$34:$C$39</c:f>
              <c:numCache>
                <c:formatCode>General</c:formatCode>
                <c:ptCount val="6"/>
              </c:numCache>
            </c:numRef>
          </c:val>
        </c:ser>
        <c:ser>
          <c:idx val="5"/>
          <c:order val="2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'HUECOS ARIDO'!$A$34:$A$39</c:f>
              <c:strCache>
                <c:ptCount val="6"/>
                <c:pt idx="0">
                  <c:v>D aparente (ρb)</c:v>
                </c:pt>
                <c:pt idx="1">
                  <c:v>D ligante (ρB)</c:v>
                </c:pt>
                <c:pt idx="2">
                  <c:v>Huecos en aire, Vm</c:v>
                </c:pt>
                <c:pt idx="3">
                  <c:v>Contenido ligante</c:v>
                </c:pt>
                <c:pt idx="4">
                  <c:v>Sr</c:v>
                </c:pt>
                <c:pt idx="5">
                  <c:v>SL</c:v>
                </c:pt>
              </c:strCache>
            </c:strRef>
          </c:cat>
          <c:val>
            <c:numRef>
              <c:f>'HUECOS ARIDO'!$H$34:$H$39</c:f>
              <c:numCache>
                <c:formatCode>0.00000</c:formatCode>
                <c:ptCount val="6"/>
                <c:pt idx="0">
                  <c:v>9.0941747572815521E-2</c:v>
                </c:pt>
                <c:pt idx="1">
                  <c:v>0.3442031294184183</c:v>
                </c:pt>
                <c:pt idx="2">
                  <c:v>1.1499999999999999</c:v>
                </c:pt>
                <c:pt idx="3">
                  <c:v>0.74309708737864066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3"/>
          <c:spPr>
            <a:solidFill>
              <a:srgbClr val="0066CC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'HUECOS ARIDO'!$A$34:$A$39</c:f>
              <c:strCache>
                <c:ptCount val="6"/>
                <c:pt idx="0">
                  <c:v>D aparente (ρb)</c:v>
                </c:pt>
                <c:pt idx="1">
                  <c:v>D ligante (ρB)</c:v>
                </c:pt>
                <c:pt idx="2">
                  <c:v>Huecos en aire, Vm</c:v>
                </c:pt>
                <c:pt idx="3">
                  <c:v>Contenido ligante</c:v>
                </c:pt>
                <c:pt idx="4">
                  <c:v>Sr</c:v>
                </c:pt>
                <c:pt idx="5">
                  <c:v>SL</c:v>
                </c:pt>
              </c:strCache>
            </c:strRef>
          </c:cat>
          <c:val>
            <c:numRef>
              <c:f>'HUECOS ARIDO'!$I$34:$I$39</c:f>
              <c:numCache>
                <c:formatCode>0.00000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49440"/>
        <c:axId val="157151232"/>
      </c:barChart>
      <c:catAx>
        <c:axId val="15714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151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7151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4.7043466747665463E-2"/>
              <c:y val="0.320049883267355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149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huecos en árido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'HUECOS RELLENOS LIGANTE'!$G$37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'HUECOS RELLENOS LIGANTE'!$H$37</c:f>
              <c:numCache>
                <c:formatCode>0.00000</c:formatCode>
                <c:ptCount val="1"/>
                <c:pt idx="0">
                  <c:v>0.50805445571405339</c:v>
                </c:pt>
              </c:numCache>
            </c:numRef>
          </c:val>
        </c:ser>
        <c:ser>
          <c:idx val="1"/>
          <c:order val="1"/>
          <c:tx>
            <c:strRef>
              <c:f>'D:\Documents and Settings\Administrador\Mis documentos\ALEAS\propuesta incertudumbre\hojas de calculo aleas\HOJAS VALIDAS CON R Y r\[incertidumbre densidades aparentes.xlsx]DENSIDAD APARENTE SSD (2)'!#¡REF!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'D:\Documents and Settings\Administrador\Mis documentos\ALEAS\propuesta incertudumbre\hojas de calculo aleas\HOJAS VALIDAS CON R Y r\[incertidumbre densidades aparentes.xlsx]DENSIDAD APARENTE SSD (2)'!#¡REF!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'D:\Documents and Settings\Administrador\Mis documentos\ALEAS\propuesta incertudumbre\hojas de calculo aleas\HOJAS VALIDAS CON R Y r\[incertidumbre densidades aparentes.xlsx]DENSIDAD APARENTE SSD (2)'!#¡REF!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'D:\Documents and Settings\Administrador\Mis documentos\ALEAS\propuesta incertudumbre\hojas de calculo aleas\HOJAS VALIDAS CON R Y r\[incertidumbre densidades aparentes.xlsx]DENSIDAD APARENTE SSD (2)'!#¡REF!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52896"/>
        <c:axId val="158354432"/>
      </c:barChart>
      <c:catAx>
        <c:axId val="15835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354432"/>
        <c:crosses val="autoZero"/>
        <c:auto val="1"/>
        <c:lblAlgn val="ctr"/>
        <c:lblOffset val="100"/>
        <c:noMultiLvlLbl val="0"/>
      </c:catAx>
      <c:valAx>
        <c:axId val="158354432"/>
        <c:scaling>
          <c:orientation val="minMax"/>
          <c:max val="25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158352896"/>
        <c:crosses val="autoZero"/>
        <c:crossBetween val="between"/>
        <c:majorUnit val="20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55" l="0.70000000000000062" r="0.70000000000000062" t="0.7500000000000015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53304977517644"/>
          <c:y val="0.14347069315787528"/>
          <c:w val="0.78798029896115851"/>
          <c:h val="0.5242198403845428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'HUECOS RELLENOS LIGANTE'!$A$37:$A$42</c:f>
              <c:strCache>
                <c:ptCount val="6"/>
                <c:pt idx="0">
                  <c:v>D aparente (ρb)</c:v>
                </c:pt>
                <c:pt idx="1">
                  <c:v>D ligante (ρB)</c:v>
                </c:pt>
                <c:pt idx="2">
                  <c:v>Huecos en árido, VMA</c:v>
                </c:pt>
                <c:pt idx="3">
                  <c:v>Contenido ligante</c:v>
                </c:pt>
                <c:pt idx="4">
                  <c:v>Sr</c:v>
                </c:pt>
                <c:pt idx="5">
                  <c:v>SL</c:v>
                </c:pt>
              </c:strCache>
            </c:strRef>
          </c:cat>
          <c:val>
            <c:numRef>
              <c:f>'HUECOS RELLENOS LIGANTE'!$B$37:$B$42</c:f>
              <c:numCache>
                <c:formatCode>General</c:formatCode>
                <c:ptCount val="6"/>
              </c:numCache>
            </c:numRef>
          </c:val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'HUECOS RELLENOS LIGANTE'!$A$37:$A$42</c:f>
              <c:strCache>
                <c:ptCount val="6"/>
                <c:pt idx="0">
                  <c:v>D aparente (ρb)</c:v>
                </c:pt>
                <c:pt idx="1">
                  <c:v>D ligante (ρB)</c:v>
                </c:pt>
                <c:pt idx="2">
                  <c:v>Huecos en árido, VMA</c:v>
                </c:pt>
                <c:pt idx="3">
                  <c:v>Contenido ligante</c:v>
                </c:pt>
                <c:pt idx="4">
                  <c:v>Sr</c:v>
                </c:pt>
                <c:pt idx="5">
                  <c:v>SL</c:v>
                </c:pt>
              </c:strCache>
            </c:strRef>
          </c:cat>
          <c:val>
            <c:numRef>
              <c:f>'HUECOS RELLENOS LIGANTE'!$C$37:$C$42</c:f>
              <c:numCache>
                <c:formatCode>General</c:formatCode>
                <c:ptCount val="6"/>
              </c:numCache>
            </c:numRef>
          </c:val>
        </c:ser>
        <c:ser>
          <c:idx val="5"/>
          <c:order val="2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'HUECOS RELLENOS LIGANTE'!$A$37:$A$42</c:f>
              <c:strCache>
                <c:ptCount val="6"/>
                <c:pt idx="0">
                  <c:v>D aparente (ρb)</c:v>
                </c:pt>
                <c:pt idx="1">
                  <c:v>D ligante (ρB)</c:v>
                </c:pt>
                <c:pt idx="2">
                  <c:v>Huecos en árido, VMA</c:v>
                </c:pt>
                <c:pt idx="3">
                  <c:v>Contenido ligante</c:v>
                </c:pt>
                <c:pt idx="4">
                  <c:v>Sr</c:v>
                </c:pt>
                <c:pt idx="5">
                  <c:v>SL</c:v>
                </c:pt>
              </c:strCache>
            </c:strRef>
          </c:cat>
          <c:val>
            <c:numRef>
              <c:f>'HUECOS RELLENOS LIGANTE'!$H$37:$H$42</c:f>
              <c:numCache>
                <c:formatCode>0.00000</c:formatCode>
                <c:ptCount val="6"/>
                <c:pt idx="0">
                  <c:v>0.50805445571405339</c:v>
                </c:pt>
                <c:pt idx="1">
                  <c:v>1.922922510717421</c:v>
                </c:pt>
                <c:pt idx="2">
                  <c:v>5.2004848460240405</c:v>
                </c:pt>
                <c:pt idx="3">
                  <c:v>4.1513803764169879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3"/>
          <c:spPr>
            <a:solidFill>
              <a:srgbClr val="0066CC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'HUECOS RELLENOS LIGANTE'!$A$37:$A$42</c:f>
              <c:strCache>
                <c:ptCount val="6"/>
                <c:pt idx="0">
                  <c:v>D aparente (ρb)</c:v>
                </c:pt>
                <c:pt idx="1">
                  <c:v>D ligante (ρB)</c:v>
                </c:pt>
                <c:pt idx="2">
                  <c:v>Huecos en árido, VMA</c:v>
                </c:pt>
                <c:pt idx="3">
                  <c:v>Contenido ligante</c:v>
                </c:pt>
                <c:pt idx="4">
                  <c:v>Sr</c:v>
                </c:pt>
                <c:pt idx="5">
                  <c:v>SL</c:v>
                </c:pt>
              </c:strCache>
            </c:strRef>
          </c:cat>
          <c:val>
            <c:numRef>
              <c:f>'HUECOS RELLENOS LIGANTE'!$I$37:$I$42</c:f>
              <c:numCache>
                <c:formatCode>0.00000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721536"/>
        <c:axId val="158723072"/>
      </c:barChart>
      <c:catAx>
        <c:axId val="15872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723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8723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4.7043466747665463E-2"/>
              <c:y val="0.364194834761676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721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huecos en árido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ITSseco!$G$33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ITSseco!$H$33</c:f>
              <c:numCache>
                <c:formatCode>0.0000000</c:formatCode>
                <c:ptCount val="1"/>
                <c:pt idx="0">
                  <c:v>9.7251714868041381E-6</c:v>
                </c:pt>
              </c:numCache>
            </c:numRef>
          </c:val>
        </c:ser>
        <c:ser>
          <c:idx val="1"/>
          <c:order val="1"/>
          <c:tx>
            <c:strRef>
              <c:f>'D:\Documents and Settings\Administrador\Mis documentos\ALEAS\propuesta incertudumbre\hojas de calculo aleas\HOJAS VALIDAS CON R Y r\[incertidumbre densidades aparentes.xlsx]Densidad Sr y SR'!#¡REF!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'D:\Documents and Settings\Administrador\Mis documentos\ALEAS\propuesta incertudumbre\hojas de calculo aleas\HOJAS VALIDAS CON R Y r\[incertidumbre densidades aparentes.xlsx]Densidad Sr y SR'!#¡REF!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'D:\Documents and Settings\Administrador\Mis documentos\ALEAS\propuesta incertudumbre\hojas de calculo aleas\HOJAS VALIDAS CON R Y r\[incertidumbre densidades aparentes.xlsx]Densidad Sr y SR'!#¡REF!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'D:\Documents and Settings\Administrador\Mis documentos\ALEAS\propuesta incertudumbre\hojas de calculo aleas\HOJAS VALIDAS CON R Y r\[incertidumbre densidades aparentes.xlsx]Densidad Sr y SR'!#¡REF!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868032"/>
        <c:axId val="159869568"/>
      </c:barChart>
      <c:catAx>
        <c:axId val="15986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869568"/>
        <c:crosses val="autoZero"/>
        <c:auto val="1"/>
        <c:lblAlgn val="ctr"/>
        <c:lblOffset val="100"/>
        <c:noMultiLvlLbl val="0"/>
      </c:catAx>
      <c:valAx>
        <c:axId val="159869568"/>
        <c:scaling>
          <c:orientation val="minMax"/>
          <c:max val="25"/>
        </c:scaling>
        <c:delete val="0"/>
        <c:axPos val="l"/>
        <c:majorGridlines/>
        <c:numFmt formatCode="0.0000000" sourceLinked="1"/>
        <c:majorTickMark val="out"/>
        <c:minorTickMark val="none"/>
        <c:tickLblPos val="nextTo"/>
        <c:crossAx val="159868032"/>
        <c:crosses val="autoZero"/>
        <c:crossBetween val="between"/>
        <c:majorUnit val="20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55" l="0.70000000000000062" r="0.70000000000000062" t="0.750000000000001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22615996278785"/>
          <c:y val="0.13518197573656837"/>
          <c:w val="0.67625174910845764"/>
          <c:h val="0.6343154246100526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ITSseco!$A$33:$A$37</c:f>
              <c:strCache>
                <c:ptCount val="5"/>
                <c:pt idx="0">
                  <c:v>P</c:v>
                </c:pt>
                <c:pt idx="1">
                  <c:v>D</c:v>
                </c:pt>
                <c:pt idx="2">
                  <c:v>H</c:v>
                </c:pt>
                <c:pt idx="3">
                  <c:v>sr</c:v>
                </c:pt>
                <c:pt idx="4">
                  <c:v>sL</c:v>
                </c:pt>
              </c:strCache>
            </c:strRef>
          </c:cat>
          <c:val>
            <c:numRef>
              <c:f>ITSseco!$B$33:$B$37</c:f>
              <c:numCache>
                <c:formatCode>General</c:formatCode>
                <c:ptCount val="5"/>
              </c:numCache>
            </c:numRef>
          </c:val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ITSseco!$A$33:$A$37</c:f>
              <c:strCache>
                <c:ptCount val="5"/>
                <c:pt idx="0">
                  <c:v>P</c:v>
                </c:pt>
                <c:pt idx="1">
                  <c:v>D</c:v>
                </c:pt>
                <c:pt idx="2">
                  <c:v>H</c:v>
                </c:pt>
                <c:pt idx="3">
                  <c:v>sr</c:v>
                </c:pt>
                <c:pt idx="4">
                  <c:v>sL</c:v>
                </c:pt>
              </c:strCache>
            </c:strRef>
          </c:cat>
          <c:val>
            <c:numRef>
              <c:f>ITSseco!$C$33:$C$37</c:f>
              <c:numCache>
                <c:formatCode>General</c:formatCode>
                <c:ptCount val="5"/>
              </c:numCache>
            </c:numRef>
          </c:val>
        </c:ser>
        <c:ser>
          <c:idx val="5"/>
          <c:order val="2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ITSseco!$A$33:$A$37</c:f>
              <c:strCache>
                <c:ptCount val="5"/>
                <c:pt idx="0">
                  <c:v>P</c:v>
                </c:pt>
                <c:pt idx="1">
                  <c:v>D</c:v>
                </c:pt>
                <c:pt idx="2">
                  <c:v>H</c:v>
                </c:pt>
                <c:pt idx="3">
                  <c:v>sr</c:v>
                </c:pt>
                <c:pt idx="4">
                  <c:v>sL</c:v>
                </c:pt>
              </c:strCache>
            </c:strRef>
          </c:cat>
          <c:val>
            <c:numRef>
              <c:f>ITSseco!$H$33:$H$37</c:f>
              <c:numCache>
                <c:formatCode>0.0000000</c:formatCode>
                <c:ptCount val="5"/>
                <c:pt idx="0">
                  <c:v>9.7251714868041381E-6</c:v>
                </c:pt>
                <c:pt idx="1">
                  <c:v>3.8211500566261929E-7</c:v>
                </c:pt>
                <c:pt idx="2">
                  <c:v>6.0255912735250835E-7</c:v>
                </c:pt>
                <c:pt idx="3">
                  <c:v>3.0079949024779506E-5</c:v>
                </c:pt>
                <c:pt idx="4">
                  <c:v>2.3939630322960295E-4</c:v>
                </c:pt>
              </c:numCache>
            </c:numRef>
          </c:val>
        </c:ser>
        <c:ser>
          <c:idx val="6"/>
          <c:order val="3"/>
          <c:spPr>
            <a:solidFill>
              <a:srgbClr val="0066CC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ITSseco!$A$33:$A$37</c:f>
              <c:strCache>
                <c:ptCount val="5"/>
                <c:pt idx="0">
                  <c:v>P</c:v>
                </c:pt>
                <c:pt idx="1">
                  <c:v>D</c:v>
                </c:pt>
                <c:pt idx="2">
                  <c:v>H</c:v>
                </c:pt>
                <c:pt idx="3">
                  <c:v>sr</c:v>
                </c:pt>
                <c:pt idx="4">
                  <c:v>sL</c:v>
                </c:pt>
              </c:strCache>
            </c:strRef>
          </c:cat>
          <c:val>
            <c:numRef>
              <c:f>ITSseco!$I$33:$I$37</c:f>
              <c:numCache>
                <c:formatCode>0.0000000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58432"/>
        <c:axId val="159459968"/>
      </c:barChart>
      <c:catAx>
        <c:axId val="15945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459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9459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GPa</a:t>
                </a:r>
              </a:p>
            </c:rich>
          </c:tx>
          <c:layout>
            <c:manualLayout>
              <c:xMode val="edge"/>
              <c:yMode val="edge"/>
              <c:x val="4.7043431497668424E-2"/>
              <c:y val="0.374350048349220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458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huecos en árido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ITShúmedo!$G$33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ITShúmedo!$H$33</c:f>
              <c:numCache>
                <c:formatCode>0.0000000</c:formatCode>
                <c:ptCount val="1"/>
                <c:pt idx="0">
                  <c:v>9.8831671749966971E-6</c:v>
                </c:pt>
              </c:numCache>
            </c:numRef>
          </c:val>
        </c:ser>
        <c:ser>
          <c:idx val="1"/>
          <c:order val="1"/>
          <c:tx>
            <c:strRef>
              <c:f>'Contenido ligante Sr y SR'!#¡REF!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'Contenido ligante Sr y SR'!#¡REF!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'Contenido ligante Sr y SR'!#¡REF!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'Contenido ligante Sr y SR'!#¡REF!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625024"/>
        <c:axId val="160626560"/>
      </c:barChart>
      <c:catAx>
        <c:axId val="16062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626560"/>
        <c:crosses val="autoZero"/>
        <c:auto val="1"/>
        <c:lblAlgn val="ctr"/>
        <c:lblOffset val="100"/>
        <c:noMultiLvlLbl val="0"/>
      </c:catAx>
      <c:valAx>
        <c:axId val="160626560"/>
        <c:scaling>
          <c:orientation val="minMax"/>
          <c:max val="25"/>
        </c:scaling>
        <c:delete val="0"/>
        <c:axPos val="l"/>
        <c:majorGridlines/>
        <c:numFmt formatCode="0.0000000" sourceLinked="1"/>
        <c:majorTickMark val="out"/>
        <c:minorTickMark val="none"/>
        <c:tickLblPos val="nextTo"/>
        <c:crossAx val="160625024"/>
        <c:crosses val="autoZero"/>
        <c:crossBetween val="between"/>
        <c:majorUnit val="20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55" l="0.70000000000000062" r="0.70000000000000062" t="0.7500000000000015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22615996278785"/>
          <c:y val="0.13518197573656837"/>
          <c:w val="0.67625174910845764"/>
          <c:h val="0.6343154246100526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ITShúmedo!$A$33:$A$37</c:f>
              <c:strCache>
                <c:ptCount val="5"/>
                <c:pt idx="0">
                  <c:v>P</c:v>
                </c:pt>
                <c:pt idx="1">
                  <c:v>D</c:v>
                </c:pt>
                <c:pt idx="2">
                  <c:v>H</c:v>
                </c:pt>
                <c:pt idx="3">
                  <c:v>sr</c:v>
                </c:pt>
                <c:pt idx="4">
                  <c:v>sL</c:v>
                </c:pt>
              </c:strCache>
            </c:strRef>
          </c:cat>
          <c:val>
            <c:numRef>
              <c:f>ITShúmedo!$B$33:$B$37</c:f>
              <c:numCache>
                <c:formatCode>General</c:formatCode>
                <c:ptCount val="5"/>
              </c:numCache>
            </c:numRef>
          </c:val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ITShúmedo!$A$33:$A$37</c:f>
              <c:strCache>
                <c:ptCount val="5"/>
                <c:pt idx="0">
                  <c:v>P</c:v>
                </c:pt>
                <c:pt idx="1">
                  <c:v>D</c:v>
                </c:pt>
                <c:pt idx="2">
                  <c:v>H</c:v>
                </c:pt>
                <c:pt idx="3">
                  <c:v>sr</c:v>
                </c:pt>
                <c:pt idx="4">
                  <c:v>sL</c:v>
                </c:pt>
              </c:strCache>
            </c:strRef>
          </c:cat>
          <c:val>
            <c:numRef>
              <c:f>ITShúmedo!$C$33:$C$37</c:f>
              <c:numCache>
                <c:formatCode>General</c:formatCode>
                <c:ptCount val="5"/>
              </c:numCache>
            </c:numRef>
          </c:val>
        </c:ser>
        <c:ser>
          <c:idx val="5"/>
          <c:order val="2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ITShúmedo!$A$33:$A$37</c:f>
              <c:strCache>
                <c:ptCount val="5"/>
                <c:pt idx="0">
                  <c:v>P</c:v>
                </c:pt>
                <c:pt idx="1">
                  <c:v>D</c:v>
                </c:pt>
                <c:pt idx="2">
                  <c:v>H</c:v>
                </c:pt>
                <c:pt idx="3">
                  <c:v>sr</c:v>
                </c:pt>
                <c:pt idx="4">
                  <c:v>sL</c:v>
                </c:pt>
              </c:strCache>
            </c:strRef>
          </c:cat>
          <c:val>
            <c:numRef>
              <c:f>ITShúmedo!$H$33:$H$37</c:f>
              <c:numCache>
                <c:formatCode>0.0000000</c:formatCode>
                <c:ptCount val="5"/>
                <c:pt idx="0">
                  <c:v>9.8831671749966971E-6</c:v>
                </c:pt>
                <c:pt idx="1">
                  <c:v>3.5233101877793345E-7</c:v>
                </c:pt>
                <c:pt idx="2">
                  <c:v>5.6461879349902263E-7</c:v>
                </c:pt>
                <c:pt idx="3" formatCode="0.00000">
                  <c:v>3.4121400909106884E-5</c:v>
                </c:pt>
                <c:pt idx="4" formatCode="0.00000">
                  <c:v>2.274471147321944E-4</c:v>
                </c:pt>
              </c:numCache>
            </c:numRef>
          </c:val>
        </c:ser>
        <c:ser>
          <c:idx val="6"/>
          <c:order val="3"/>
          <c:spPr>
            <a:solidFill>
              <a:srgbClr val="0066CC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ITShúmedo!$A$33:$A$37</c:f>
              <c:strCache>
                <c:ptCount val="5"/>
                <c:pt idx="0">
                  <c:v>P</c:v>
                </c:pt>
                <c:pt idx="1">
                  <c:v>D</c:v>
                </c:pt>
                <c:pt idx="2">
                  <c:v>H</c:v>
                </c:pt>
                <c:pt idx="3">
                  <c:v>sr</c:v>
                </c:pt>
                <c:pt idx="4">
                  <c:v>sL</c:v>
                </c:pt>
              </c:strCache>
            </c:strRef>
          </c:cat>
          <c:val>
            <c:numRef>
              <c:f>ITShúmedo!$I$33:$I$37</c:f>
              <c:numCache>
                <c:formatCode>0.0000000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47200"/>
        <c:axId val="160548736"/>
      </c:barChart>
      <c:catAx>
        <c:axId val="16054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548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548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GPa</a:t>
                </a:r>
              </a:p>
            </c:rich>
          </c:tx>
          <c:layout>
            <c:manualLayout>
              <c:xMode val="edge"/>
              <c:yMode val="edge"/>
              <c:x val="4.7043546801231913E-2"/>
              <c:y val="0.374350048349220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547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huecos en árido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ITSR!$G$27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ITSR!$H$27</c:f>
              <c:numCache>
                <c:formatCode>0.0000000</c:formatCode>
                <c:ptCount val="1"/>
                <c:pt idx="0">
                  <c:v>10.904221815372212</c:v>
                </c:pt>
              </c:numCache>
            </c:numRef>
          </c:val>
        </c:ser>
        <c:ser>
          <c:idx val="1"/>
          <c:order val="1"/>
          <c:tx>
            <c:strRef>
              <c:f>'DENSIDAD APARENTE SSD (2)'!#¡REF!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'DENSIDAD APARENTE SSD (2)'!#¡REF!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'DENSIDAD APARENTE SSD (2)'!#¡REF!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'DENSIDAD APARENTE SSD (2)'!#¡REF!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33856"/>
        <c:axId val="163443840"/>
      </c:barChart>
      <c:catAx>
        <c:axId val="16343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443840"/>
        <c:crosses val="autoZero"/>
        <c:auto val="1"/>
        <c:lblAlgn val="ctr"/>
        <c:lblOffset val="100"/>
        <c:noMultiLvlLbl val="0"/>
      </c:catAx>
      <c:valAx>
        <c:axId val="163443840"/>
        <c:scaling>
          <c:orientation val="minMax"/>
          <c:max val="25"/>
        </c:scaling>
        <c:delete val="0"/>
        <c:axPos val="l"/>
        <c:majorGridlines/>
        <c:numFmt formatCode="0.0000000" sourceLinked="1"/>
        <c:majorTickMark val="out"/>
        <c:minorTickMark val="none"/>
        <c:tickLblPos val="nextTo"/>
        <c:crossAx val="163433856"/>
        <c:crosses val="autoZero"/>
        <c:crossBetween val="between"/>
        <c:majorUnit val="20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huecos en árido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'contenido de ligante soluble'!$G$38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'contenido de ligante soluble'!$H$38</c:f>
              <c:numCache>
                <c:formatCode>0.00000</c:formatCode>
                <c:ptCount val="1"/>
                <c:pt idx="0">
                  <c:v>4.125900361227363E-2</c:v>
                </c:pt>
              </c:numCache>
            </c:numRef>
          </c:val>
        </c:ser>
        <c:ser>
          <c:idx val="1"/>
          <c:order val="1"/>
          <c:tx>
            <c:strRef>
              <c:f>'DENSIDAD APARENTE DIMENSIONES'!#¡REF!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'DENSIDAD APARENTE DIMENSIONES'!#¡REF!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'DENSIDAD APARENTE DIMENSIONES'!#¡REF!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'DENSIDAD APARENTE DIMENSIONES'!#¡REF!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62848"/>
        <c:axId val="146864384"/>
      </c:barChart>
      <c:catAx>
        <c:axId val="14686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864384"/>
        <c:crosses val="autoZero"/>
        <c:auto val="1"/>
        <c:lblAlgn val="ctr"/>
        <c:lblOffset val="100"/>
        <c:noMultiLvlLbl val="0"/>
      </c:catAx>
      <c:valAx>
        <c:axId val="146864384"/>
        <c:scaling>
          <c:orientation val="minMax"/>
          <c:max val="25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146862848"/>
        <c:crosses val="autoZero"/>
        <c:crossBetween val="between"/>
        <c:majorUnit val="20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222" l="0.70000000000000062" r="0.70000000000000062" t="0.7500000000000022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11462474804217"/>
          <c:y val="0.13518197573656837"/>
          <c:w val="0.76739872398829423"/>
          <c:h val="0.6343154246100526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ITSR!$A$27:$A$28</c:f>
              <c:strCache>
                <c:ptCount val="2"/>
                <c:pt idx="0">
                  <c:v>ITSseco</c:v>
                </c:pt>
                <c:pt idx="1">
                  <c:v>ITShúmedo</c:v>
                </c:pt>
              </c:strCache>
            </c:strRef>
          </c:cat>
          <c:val>
            <c:numRef>
              <c:f>ITSR!$B$27:$B$28</c:f>
              <c:numCache>
                <c:formatCode>General</c:formatCode>
                <c:ptCount val="2"/>
              </c:numCache>
            </c:numRef>
          </c:val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ITSR!$A$27:$A$28</c:f>
              <c:strCache>
                <c:ptCount val="2"/>
                <c:pt idx="0">
                  <c:v>ITSseco</c:v>
                </c:pt>
                <c:pt idx="1">
                  <c:v>ITShúmedo</c:v>
                </c:pt>
              </c:strCache>
            </c:strRef>
          </c:cat>
          <c:val>
            <c:numRef>
              <c:f>ITSR!$C$27:$C$28</c:f>
              <c:numCache>
                <c:formatCode>General</c:formatCode>
                <c:ptCount val="2"/>
              </c:numCache>
            </c:numRef>
          </c:val>
        </c:ser>
        <c:ser>
          <c:idx val="5"/>
          <c:order val="2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ITSR!$A$27:$A$28</c:f>
              <c:strCache>
                <c:ptCount val="2"/>
                <c:pt idx="0">
                  <c:v>ITSseco</c:v>
                </c:pt>
                <c:pt idx="1">
                  <c:v>ITShúmedo</c:v>
                </c:pt>
              </c:strCache>
            </c:strRef>
          </c:cat>
          <c:val>
            <c:numRef>
              <c:f>ITSR!$H$27:$H$28</c:f>
              <c:numCache>
                <c:formatCode>0.0000000</c:formatCode>
                <c:ptCount val="2"/>
                <c:pt idx="0">
                  <c:v>10.904221815372212</c:v>
                </c:pt>
                <c:pt idx="1">
                  <c:v>11.782786885245901</c:v>
                </c:pt>
              </c:numCache>
            </c:numRef>
          </c:val>
        </c:ser>
        <c:ser>
          <c:idx val="6"/>
          <c:order val="3"/>
          <c:spPr>
            <a:solidFill>
              <a:srgbClr val="0066CC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ITSR!$A$27:$A$28</c:f>
              <c:strCache>
                <c:ptCount val="2"/>
                <c:pt idx="0">
                  <c:v>ITSseco</c:v>
                </c:pt>
                <c:pt idx="1">
                  <c:v>ITShúmedo</c:v>
                </c:pt>
              </c:strCache>
            </c:strRef>
          </c:cat>
          <c:val>
            <c:numRef>
              <c:f>ITSR!$I$27:$I$28</c:f>
              <c:numCache>
                <c:formatCode>0.0000000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57440"/>
        <c:axId val="163767424"/>
      </c:barChart>
      <c:catAx>
        <c:axId val="16375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7674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63767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kpa</a:t>
                </a:r>
              </a:p>
            </c:rich>
          </c:tx>
          <c:layout>
            <c:manualLayout>
              <c:xMode val="edge"/>
              <c:yMode val="edge"/>
              <c:x val="4.7043466747665463E-2"/>
              <c:y val="0.415944335083114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75744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huecos en árido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WTS!$G$30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WTS!$H$30</c:f>
              <c:numCache>
                <c:formatCode>0.00000</c:formatCode>
                <c:ptCount val="1"/>
                <c:pt idx="0">
                  <c:v>2.0000000000000004E-2</c:v>
                </c:pt>
              </c:numCache>
            </c:numRef>
          </c:val>
        </c:ser>
        <c:ser>
          <c:idx val="1"/>
          <c:order val="1"/>
          <c:tx>
            <c:strRef>
              <c:f>WTS!#¡REF!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WTS!#¡REF!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WTS!#¡REF!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WTS!#¡REF!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00320"/>
        <c:axId val="163402112"/>
      </c:barChart>
      <c:catAx>
        <c:axId val="16340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402112"/>
        <c:crosses val="autoZero"/>
        <c:auto val="1"/>
        <c:lblAlgn val="ctr"/>
        <c:lblOffset val="100"/>
        <c:noMultiLvlLbl val="0"/>
      </c:catAx>
      <c:valAx>
        <c:axId val="163402112"/>
        <c:scaling>
          <c:orientation val="minMax"/>
          <c:max val="25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163400320"/>
        <c:crosses val="autoZero"/>
        <c:crossBetween val="between"/>
        <c:majorUnit val="20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222" l="0.70000000000000062" r="0.70000000000000062" t="0.7500000000000022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563284514425384"/>
          <c:y val="0.13541735543495462"/>
          <c:w val="0.72413996312624351"/>
          <c:h val="0.6354198985794027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WTS!$A$30:$A$33</c:f>
              <c:strCache>
                <c:ptCount val="4"/>
                <c:pt idx="0">
                  <c:v>d10000</c:v>
                </c:pt>
                <c:pt idx="1">
                  <c:v>d5000</c:v>
                </c:pt>
                <c:pt idx="2">
                  <c:v>sr</c:v>
                </c:pt>
                <c:pt idx="3">
                  <c:v>sL</c:v>
                </c:pt>
              </c:strCache>
            </c:strRef>
          </c:cat>
          <c:val>
            <c:numRef>
              <c:f>WTS!$B$30:$B$33</c:f>
              <c:numCache>
                <c:formatCode>General</c:formatCode>
                <c:ptCount val="4"/>
              </c:numCache>
            </c:numRef>
          </c:val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WTS!$A$30:$A$33</c:f>
              <c:strCache>
                <c:ptCount val="4"/>
                <c:pt idx="0">
                  <c:v>d10000</c:v>
                </c:pt>
                <c:pt idx="1">
                  <c:v>d5000</c:v>
                </c:pt>
                <c:pt idx="2">
                  <c:v>sr</c:v>
                </c:pt>
                <c:pt idx="3">
                  <c:v>sL</c:v>
                </c:pt>
              </c:strCache>
            </c:strRef>
          </c:cat>
          <c:val>
            <c:numRef>
              <c:f>WTS!$C$30:$C$33</c:f>
              <c:numCache>
                <c:formatCode>General</c:formatCode>
                <c:ptCount val="4"/>
              </c:numCache>
            </c:numRef>
          </c:val>
        </c:ser>
        <c:ser>
          <c:idx val="5"/>
          <c:order val="2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WTS!$A$30:$A$33</c:f>
              <c:strCache>
                <c:ptCount val="4"/>
                <c:pt idx="0">
                  <c:v>d10000</c:v>
                </c:pt>
                <c:pt idx="1">
                  <c:v>d5000</c:v>
                </c:pt>
                <c:pt idx="2">
                  <c:v>sr</c:v>
                </c:pt>
                <c:pt idx="3">
                  <c:v>sL</c:v>
                </c:pt>
              </c:strCache>
            </c:strRef>
          </c:cat>
          <c:val>
            <c:numRef>
              <c:f>WTS!$H$30:$H$33</c:f>
              <c:numCache>
                <c:formatCode>0.00000</c:formatCode>
                <c:ptCount val="4"/>
                <c:pt idx="0">
                  <c:v>2.0000000000000004E-2</c:v>
                </c:pt>
                <c:pt idx="1">
                  <c:v>2.0000000000000004E-2</c:v>
                </c:pt>
                <c:pt idx="2">
                  <c:v>1.414213562373095E-3</c:v>
                </c:pt>
                <c:pt idx="3">
                  <c:v>1.9899748742132399E-2</c:v>
                </c:pt>
              </c:numCache>
            </c:numRef>
          </c:val>
        </c:ser>
        <c:ser>
          <c:idx val="6"/>
          <c:order val="3"/>
          <c:spPr>
            <a:solidFill>
              <a:srgbClr val="0066CC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WTS!$A$30:$A$33</c:f>
              <c:strCache>
                <c:ptCount val="4"/>
                <c:pt idx="0">
                  <c:v>d10000</c:v>
                </c:pt>
                <c:pt idx="1">
                  <c:v>d5000</c:v>
                </c:pt>
                <c:pt idx="2">
                  <c:v>sr</c:v>
                </c:pt>
                <c:pt idx="3">
                  <c:v>sL</c:v>
                </c:pt>
              </c:strCache>
            </c:strRef>
          </c:cat>
          <c:val>
            <c:numRef>
              <c:f>WTS!$I$30:$I$33</c:f>
              <c:numCache>
                <c:formatCode>0.00000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83360"/>
        <c:axId val="164393344"/>
      </c:barChart>
      <c:catAx>
        <c:axId val="16438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393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39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mm</a:t>
                </a:r>
              </a:p>
            </c:rich>
          </c:tx>
          <c:layout>
            <c:manualLayout>
              <c:xMode val="edge"/>
              <c:yMode val="edge"/>
              <c:x val="4.5977140515951795E-2"/>
              <c:y val="0.375001907358334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383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222" r="0.75000000000000222" t="1" header="0.5" footer="0.5"/>
    <c:pageSetup paperSize="9"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huecos en árido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PRD!$G$34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PRD!$H$34</c:f>
              <c:numCache>
                <c:formatCode>0.00000</c:formatCode>
                <c:ptCount val="1"/>
                <c:pt idx="0">
                  <c:v>0.24752475247524752</c:v>
                </c:pt>
              </c:numCache>
            </c:numRef>
          </c:val>
        </c:ser>
        <c:ser>
          <c:idx val="1"/>
          <c:order val="1"/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910976"/>
        <c:axId val="164912512"/>
      </c:barChart>
      <c:catAx>
        <c:axId val="16491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912512"/>
        <c:crosses val="autoZero"/>
        <c:auto val="1"/>
        <c:lblAlgn val="ctr"/>
        <c:lblOffset val="100"/>
        <c:noMultiLvlLbl val="0"/>
      </c:catAx>
      <c:valAx>
        <c:axId val="164912512"/>
        <c:scaling>
          <c:orientation val="minMax"/>
          <c:max val="25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164910976"/>
        <c:crosses val="autoZero"/>
        <c:crossBetween val="between"/>
        <c:majorUnit val="20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2" l="0.70000000000000062" r="0.70000000000000062" t="0.75000000000000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563284514425384"/>
          <c:y val="0.13541735543495456"/>
          <c:w val="0.72413996312624351"/>
          <c:h val="0.6354198985794022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PRD!$A$34:$A$37</c:f>
              <c:strCache>
                <c:ptCount val="4"/>
                <c:pt idx="0">
                  <c:v>RD</c:v>
                </c:pt>
                <c:pt idx="1">
                  <c:v>H</c:v>
                </c:pt>
                <c:pt idx="2">
                  <c:v>sr</c:v>
                </c:pt>
                <c:pt idx="3">
                  <c:v>sL</c:v>
                </c:pt>
              </c:strCache>
            </c:strRef>
          </c:cat>
          <c:val>
            <c:numRef>
              <c:f>PRD!$B$34:$B$37</c:f>
              <c:numCache>
                <c:formatCode>General</c:formatCode>
                <c:ptCount val="4"/>
              </c:numCache>
            </c:numRef>
          </c:val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PRD!$A$34:$A$37</c:f>
              <c:strCache>
                <c:ptCount val="4"/>
                <c:pt idx="0">
                  <c:v>RD</c:v>
                </c:pt>
                <c:pt idx="1">
                  <c:v>H</c:v>
                </c:pt>
                <c:pt idx="2">
                  <c:v>sr</c:v>
                </c:pt>
                <c:pt idx="3">
                  <c:v>sL</c:v>
                </c:pt>
              </c:strCache>
            </c:strRef>
          </c:cat>
          <c:val>
            <c:numRef>
              <c:f>PRD!$C$34:$C$37</c:f>
              <c:numCache>
                <c:formatCode>General</c:formatCode>
                <c:ptCount val="4"/>
              </c:numCache>
            </c:numRef>
          </c:val>
        </c:ser>
        <c:ser>
          <c:idx val="5"/>
          <c:order val="2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PRD!$A$34:$A$37</c:f>
              <c:strCache>
                <c:ptCount val="4"/>
                <c:pt idx="0">
                  <c:v>RD</c:v>
                </c:pt>
                <c:pt idx="1">
                  <c:v>H</c:v>
                </c:pt>
                <c:pt idx="2">
                  <c:v>sr</c:v>
                </c:pt>
                <c:pt idx="3">
                  <c:v>sL</c:v>
                </c:pt>
              </c:strCache>
            </c:strRef>
          </c:cat>
          <c:val>
            <c:numRef>
              <c:f>PRD!$H$34:$H$37</c:f>
              <c:numCache>
                <c:formatCode>0.00000</c:formatCode>
                <c:ptCount val="4"/>
                <c:pt idx="0">
                  <c:v>0.24752475247524752</c:v>
                </c:pt>
                <c:pt idx="1">
                  <c:v>9.5272522301735139E-3</c:v>
                </c:pt>
                <c:pt idx="2">
                  <c:v>7.7781745930520212E-3</c:v>
                </c:pt>
                <c:pt idx="3">
                  <c:v>1.0119402156254094</c:v>
                </c:pt>
              </c:numCache>
            </c:numRef>
          </c:val>
        </c:ser>
        <c:ser>
          <c:idx val="6"/>
          <c:order val="3"/>
          <c:spPr>
            <a:solidFill>
              <a:srgbClr val="0066CC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PRD!$A$34:$A$37</c:f>
              <c:strCache>
                <c:ptCount val="4"/>
                <c:pt idx="0">
                  <c:v>RD</c:v>
                </c:pt>
                <c:pt idx="1">
                  <c:v>H</c:v>
                </c:pt>
                <c:pt idx="2">
                  <c:v>sr</c:v>
                </c:pt>
                <c:pt idx="3">
                  <c:v>sL</c:v>
                </c:pt>
              </c:strCache>
            </c:strRef>
          </c:cat>
          <c:val>
            <c:numRef>
              <c:f>PRD!$I$34:$I$37</c:f>
              <c:numCache>
                <c:formatCode>0.00000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943744"/>
        <c:axId val="164945280"/>
      </c:barChart>
      <c:catAx>
        <c:axId val="1649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945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945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4.5977011494252866E-2"/>
              <c:y val="0.37500164041994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94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2" r="0.750000000000002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97889967439382"/>
          <c:y val="0.14347069315787545"/>
          <c:w val="0.71153444906193919"/>
          <c:h val="0.6125094977124658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'contenido de ligante soluble'!$A$38:$A$41</c:f>
              <c:strCache>
                <c:ptCount val="4"/>
                <c:pt idx="0">
                  <c:v>Mseca</c:v>
                </c:pt>
                <c:pt idx="1">
                  <c:v>Mfinal</c:v>
                </c:pt>
                <c:pt idx="2">
                  <c:v>sr</c:v>
                </c:pt>
                <c:pt idx="3">
                  <c:v>sL</c:v>
                </c:pt>
              </c:strCache>
            </c:strRef>
          </c:cat>
          <c:val>
            <c:numRef>
              <c:f>'contenido de ligante soluble'!$B$38:$B$41</c:f>
              <c:numCache>
                <c:formatCode>General</c:formatCode>
                <c:ptCount val="4"/>
              </c:numCache>
            </c:numRef>
          </c:val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'contenido de ligante soluble'!$A$38:$A$41</c:f>
              <c:strCache>
                <c:ptCount val="4"/>
                <c:pt idx="0">
                  <c:v>Mseca</c:v>
                </c:pt>
                <c:pt idx="1">
                  <c:v>Mfinal</c:v>
                </c:pt>
                <c:pt idx="2">
                  <c:v>sr</c:v>
                </c:pt>
                <c:pt idx="3">
                  <c:v>sL</c:v>
                </c:pt>
              </c:strCache>
            </c:strRef>
          </c:cat>
          <c:val>
            <c:numRef>
              <c:f>'contenido de ligante soluble'!$C$38:$C$41</c:f>
              <c:numCache>
                <c:formatCode>General</c:formatCode>
                <c:ptCount val="4"/>
              </c:numCache>
            </c:numRef>
          </c:val>
        </c:ser>
        <c:ser>
          <c:idx val="5"/>
          <c:order val="2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'contenido de ligante soluble'!$A$38:$A$41</c:f>
              <c:strCache>
                <c:ptCount val="4"/>
                <c:pt idx="0">
                  <c:v>Mseca</c:v>
                </c:pt>
                <c:pt idx="1">
                  <c:v>Mfinal</c:v>
                </c:pt>
                <c:pt idx="2">
                  <c:v>sr</c:v>
                </c:pt>
                <c:pt idx="3">
                  <c:v>sL</c:v>
                </c:pt>
              </c:strCache>
            </c:strRef>
          </c:cat>
          <c:val>
            <c:numRef>
              <c:f>'contenido de ligante soluble'!$H$38:$H$41</c:f>
              <c:numCache>
                <c:formatCode>0.00000</c:formatCode>
                <c:ptCount val="4"/>
                <c:pt idx="0">
                  <c:v>4.125900361227363E-2</c:v>
                </c:pt>
                <c:pt idx="1">
                  <c:v>4.3396499349052514E-2</c:v>
                </c:pt>
                <c:pt idx="2">
                  <c:v>4.5961940777125586E-2</c:v>
                </c:pt>
                <c:pt idx="3">
                  <c:v>0.30413155048432577</c:v>
                </c:pt>
              </c:numCache>
            </c:numRef>
          </c:val>
        </c:ser>
        <c:ser>
          <c:idx val="6"/>
          <c:order val="3"/>
          <c:spPr>
            <a:solidFill>
              <a:srgbClr val="0066CC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'contenido de ligante soluble'!$A$38:$A$41</c:f>
              <c:strCache>
                <c:ptCount val="4"/>
                <c:pt idx="0">
                  <c:v>Mseca</c:v>
                </c:pt>
                <c:pt idx="1">
                  <c:v>Mfinal</c:v>
                </c:pt>
                <c:pt idx="2">
                  <c:v>sr</c:v>
                </c:pt>
                <c:pt idx="3">
                  <c:v>sL</c:v>
                </c:pt>
              </c:strCache>
            </c:strRef>
          </c:cat>
          <c:val>
            <c:numRef>
              <c:f>'contenido de ligante soluble'!$I$38:$I$41</c:f>
              <c:numCache>
                <c:formatCode>0.00000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223296"/>
        <c:axId val="147224832"/>
      </c:barChart>
      <c:catAx>
        <c:axId val="14722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224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24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0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gramos, %</a:t>
                </a:r>
              </a:p>
            </c:rich>
          </c:tx>
          <c:layout>
            <c:manualLayout>
              <c:xMode val="edge"/>
              <c:yMode val="edge"/>
              <c:x val="4.7043466747665463E-2"/>
              <c:y val="0.331086266150435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223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222" r="0.75000000000000222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% huecos en árido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 pasa tamiz 0,063 (lavado)'!$G$40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'% pasa tamiz 0,063 (lavado)'!$H$40</c:f>
              <c:numCache>
                <c:formatCode>0.00000</c:formatCode>
                <c:ptCount val="1"/>
                <c:pt idx="0">
                  <c:v>3.7367141736206616E-2</c:v>
                </c:pt>
              </c:numCache>
            </c:numRef>
          </c:val>
        </c:ser>
        <c:ser>
          <c:idx val="1"/>
          <c:order val="1"/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26784"/>
        <c:axId val="147528320"/>
      </c:barChart>
      <c:catAx>
        <c:axId val="14752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7528320"/>
        <c:crosses val="autoZero"/>
        <c:auto val="1"/>
        <c:lblAlgn val="ctr"/>
        <c:lblOffset val="100"/>
        <c:noMultiLvlLbl val="0"/>
      </c:catAx>
      <c:valAx>
        <c:axId val="147528320"/>
        <c:scaling>
          <c:orientation val="minMax"/>
          <c:max val="25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7526784"/>
        <c:crosses val="autoZero"/>
        <c:crossBetween val="between"/>
        <c:majorUnit val="20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222588473937768"/>
          <c:y val="0.14364679635379721"/>
          <c:w val="0.70623247727025751"/>
          <c:h val="0.6132613228950569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'% pasa tamiz 0,063 (lavado)'!$A$40:$A$42</c:f>
              <c:strCache>
                <c:ptCount val="3"/>
                <c:pt idx="0">
                  <c:v>M1, M2, P</c:v>
                </c:pt>
                <c:pt idx="1">
                  <c:v>sr</c:v>
                </c:pt>
                <c:pt idx="2">
                  <c:v>sL</c:v>
                </c:pt>
              </c:strCache>
            </c:strRef>
          </c:cat>
          <c:val>
            <c:numRef>
              <c:f>'% pasa tamiz 0,063 (lavado)'!$B$40:$B$42</c:f>
              <c:numCache>
                <c:formatCode>General</c:formatCode>
                <c:ptCount val="3"/>
              </c:numCache>
            </c:numRef>
          </c:val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'% pasa tamiz 0,063 (lavado)'!$A$40:$A$42</c:f>
              <c:strCache>
                <c:ptCount val="3"/>
                <c:pt idx="0">
                  <c:v>M1, M2, P</c:v>
                </c:pt>
                <c:pt idx="1">
                  <c:v>sr</c:v>
                </c:pt>
                <c:pt idx="2">
                  <c:v>sL</c:v>
                </c:pt>
              </c:strCache>
            </c:strRef>
          </c:cat>
          <c:val>
            <c:numRef>
              <c:f>'% pasa tamiz 0,063 (lavado)'!$C$40:$C$42</c:f>
              <c:numCache>
                <c:formatCode>General</c:formatCode>
                <c:ptCount val="3"/>
              </c:numCache>
            </c:numRef>
          </c:val>
        </c:ser>
        <c:ser>
          <c:idx val="5"/>
          <c:order val="2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'% pasa tamiz 0,063 (lavado)'!$A$40:$A$42</c:f>
              <c:strCache>
                <c:ptCount val="3"/>
                <c:pt idx="0">
                  <c:v>M1, M2, P</c:v>
                </c:pt>
                <c:pt idx="1">
                  <c:v>sr</c:v>
                </c:pt>
                <c:pt idx="2">
                  <c:v>sL</c:v>
                </c:pt>
              </c:strCache>
            </c:strRef>
          </c:cat>
          <c:val>
            <c:numRef>
              <c:f>'% pasa tamiz 0,063 (lavado)'!$H$40:$H$42</c:f>
              <c:numCache>
                <c:formatCode>0.00000</c:formatCode>
                <c:ptCount val="3"/>
                <c:pt idx="0">
                  <c:v>3.7367141736206616E-2</c:v>
                </c:pt>
                <c:pt idx="1">
                  <c:v>0.28284271247461901</c:v>
                </c:pt>
                <c:pt idx="2">
                  <c:v>0.29999999999999993</c:v>
                </c:pt>
              </c:numCache>
            </c:numRef>
          </c:val>
        </c:ser>
        <c:ser>
          <c:idx val="6"/>
          <c:order val="3"/>
          <c:spPr>
            <a:solidFill>
              <a:srgbClr val="0066CC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'% pasa tamiz 0,063 (lavado)'!$A$40:$A$42</c:f>
              <c:strCache>
                <c:ptCount val="3"/>
                <c:pt idx="0">
                  <c:v>M1, M2, P</c:v>
                </c:pt>
                <c:pt idx="1">
                  <c:v>sr</c:v>
                </c:pt>
                <c:pt idx="2">
                  <c:v>sL</c:v>
                </c:pt>
              </c:strCache>
            </c:strRef>
          </c:cat>
          <c:val>
            <c:numRef>
              <c:f>'% pasa tamiz 0,063 (lavado)'!$I$40:$I$42</c:f>
              <c:numCache>
                <c:formatCode>0.00000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79648"/>
        <c:axId val="147581184"/>
      </c:barChart>
      <c:catAx>
        <c:axId val="14757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581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581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4.7477794089298329E-2"/>
              <c:y val="0.337017734661620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579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% huecos en árido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 pasa tamiz 0,063 (seco)'!$G$37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'% pasa tamiz 0,063 (seco)'!$H$37</c:f>
              <c:numCache>
                <c:formatCode>0.00000</c:formatCode>
                <c:ptCount val="1"/>
                <c:pt idx="0">
                  <c:v>4.0086172825695002E-2</c:v>
                </c:pt>
              </c:numCache>
            </c:numRef>
          </c:val>
        </c:ser>
        <c:ser>
          <c:idx val="1"/>
          <c:order val="1"/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08160"/>
        <c:axId val="147709952"/>
      </c:barChart>
      <c:catAx>
        <c:axId val="14770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7709952"/>
        <c:crosses val="autoZero"/>
        <c:auto val="1"/>
        <c:lblAlgn val="ctr"/>
        <c:lblOffset val="100"/>
        <c:noMultiLvlLbl val="0"/>
      </c:catAx>
      <c:valAx>
        <c:axId val="147709952"/>
        <c:scaling>
          <c:orientation val="minMax"/>
          <c:max val="25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7708160"/>
        <c:crosses val="autoZero"/>
        <c:crossBetween val="between"/>
        <c:majorUnit val="20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222588473937768"/>
          <c:y val="0.14364679635379721"/>
          <c:w val="0.70623247727025751"/>
          <c:h val="0.6132613228950569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'% pasa tamiz 0,063 (seco)'!$A$37:$A$39</c:f>
              <c:strCache>
                <c:ptCount val="3"/>
                <c:pt idx="0">
                  <c:v>M1, P</c:v>
                </c:pt>
                <c:pt idx="1">
                  <c:v>sr</c:v>
                </c:pt>
                <c:pt idx="2">
                  <c:v>sL</c:v>
                </c:pt>
              </c:strCache>
            </c:strRef>
          </c:cat>
          <c:val>
            <c:numRef>
              <c:f>'% pasa tamiz 0,063 (seco)'!$B$37:$B$39</c:f>
              <c:numCache>
                <c:formatCode>General</c:formatCode>
                <c:ptCount val="3"/>
              </c:numCache>
            </c:numRef>
          </c:val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'% pasa tamiz 0,063 (seco)'!$A$37:$A$39</c:f>
              <c:strCache>
                <c:ptCount val="3"/>
                <c:pt idx="0">
                  <c:v>M1, P</c:v>
                </c:pt>
                <c:pt idx="1">
                  <c:v>sr</c:v>
                </c:pt>
                <c:pt idx="2">
                  <c:v>sL</c:v>
                </c:pt>
              </c:strCache>
            </c:strRef>
          </c:cat>
          <c:val>
            <c:numRef>
              <c:f>'% pasa tamiz 0,063 (seco)'!$C$37:$C$39</c:f>
              <c:numCache>
                <c:formatCode>General</c:formatCode>
                <c:ptCount val="3"/>
              </c:numCache>
            </c:numRef>
          </c:val>
        </c:ser>
        <c:ser>
          <c:idx val="5"/>
          <c:order val="2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'% pasa tamiz 0,063 (seco)'!$A$37:$A$39</c:f>
              <c:strCache>
                <c:ptCount val="3"/>
                <c:pt idx="0">
                  <c:v>M1, P</c:v>
                </c:pt>
                <c:pt idx="1">
                  <c:v>sr</c:v>
                </c:pt>
                <c:pt idx="2">
                  <c:v>sL</c:v>
                </c:pt>
              </c:strCache>
            </c:strRef>
          </c:cat>
          <c:val>
            <c:numRef>
              <c:f>'% pasa tamiz 0,063 (seco)'!$H$37:$H$39</c:f>
              <c:numCache>
                <c:formatCode>0.00000</c:formatCode>
                <c:ptCount val="3"/>
                <c:pt idx="0">
                  <c:v>4.0086172825695002E-2</c:v>
                </c:pt>
                <c:pt idx="1">
                  <c:v>0.28284271247461901</c:v>
                </c:pt>
                <c:pt idx="2">
                  <c:v>0.29999999999999993</c:v>
                </c:pt>
              </c:numCache>
            </c:numRef>
          </c:val>
        </c:ser>
        <c:ser>
          <c:idx val="6"/>
          <c:order val="3"/>
          <c:spPr>
            <a:solidFill>
              <a:srgbClr val="0066CC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'% pasa tamiz 0,063 (seco)'!$A$37:$A$39</c:f>
              <c:strCache>
                <c:ptCount val="3"/>
                <c:pt idx="0">
                  <c:v>M1, P</c:v>
                </c:pt>
                <c:pt idx="1">
                  <c:v>sr</c:v>
                </c:pt>
                <c:pt idx="2">
                  <c:v>sL</c:v>
                </c:pt>
              </c:strCache>
            </c:strRef>
          </c:cat>
          <c:val>
            <c:numRef>
              <c:f>'% pasa tamiz 0,063 (seco)'!$I$37:$I$39</c:f>
              <c:numCache>
                <c:formatCode>0.00000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01088"/>
        <c:axId val="148606976"/>
      </c:barChart>
      <c:catAx>
        <c:axId val="14860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606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8606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4.7477794089298329E-2"/>
              <c:y val="0.337017734661620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601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% huecos en árido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 ret. tamiz 0,063'!$G$35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Ref>
              <c:f>'% ret. tamiz 0,063'!$H$35</c:f>
              <c:numCache>
                <c:formatCode>0.00000</c:formatCode>
                <c:ptCount val="1"/>
                <c:pt idx="0">
                  <c:v>0.15427841468027201</c:v>
                </c:pt>
              </c:numCache>
            </c:numRef>
          </c:val>
        </c:ser>
        <c:ser>
          <c:idx val="1"/>
          <c:order val="1"/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invertIfNegative val="0"/>
          <c:cat>
            <c:strLit>
              <c:ptCount val="1"/>
              <c:pt idx="0">
                <c:v>Contribuciones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65920"/>
        <c:axId val="148471808"/>
      </c:barChart>
      <c:catAx>
        <c:axId val="14846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8471808"/>
        <c:crosses val="autoZero"/>
        <c:auto val="1"/>
        <c:lblAlgn val="ctr"/>
        <c:lblOffset val="100"/>
        <c:noMultiLvlLbl val="0"/>
      </c:catAx>
      <c:valAx>
        <c:axId val="148471808"/>
        <c:scaling>
          <c:orientation val="minMax"/>
          <c:max val="25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8465920"/>
        <c:crosses val="autoZero"/>
        <c:crossBetween val="between"/>
        <c:majorUnit val="20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53.emf"/><Relationship Id="rId2" Type="http://schemas.openxmlformats.org/officeDocument/2006/relationships/image" Target="../media/image52.emf"/><Relationship Id="rId1" Type="http://schemas.openxmlformats.org/officeDocument/2006/relationships/image" Target="../media/image51.emf"/><Relationship Id="rId4" Type="http://schemas.openxmlformats.org/officeDocument/2006/relationships/image" Target="../media/image54.emf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7.wmf"/><Relationship Id="rId2" Type="http://schemas.openxmlformats.org/officeDocument/2006/relationships/image" Target="../media/image56.wmf"/><Relationship Id="rId1" Type="http://schemas.openxmlformats.org/officeDocument/2006/relationships/image" Target="../media/image55.wmf"/><Relationship Id="rId6" Type="http://schemas.openxmlformats.org/officeDocument/2006/relationships/image" Target="../media/image60.emf"/><Relationship Id="rId5" Type="http://schemas.openxmlformats.org/officeDocument/2006/relationships/image" Target="../media/image59.emf"/><Relationship Id="rId4" Type="http://schemas.openxmlformats.org/officeDocument/2006/relationships/image" Target="../media/image58.emf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3.wmf"/><Relationship Id="rId2" Type="http://schemas.openxmlformats.org/officeDocument/2006/relationships/image" Target="../media/image62.wmf"/><Relationship Id="rId1" Type="http://schemas.openxmlformats.org/officeDocument/2006/relationships/image" Target="../media/image61.emf"/><Relationship Id="rId6" Type="http://schemas.openxmlformats.org/officeDocument/2006/relationships/image" Target="../media/image66.emf"/><Relationship Id="rId5" Type="http://schemas.openxmlformats.org/officeDocument/2006/relationships/image" Target="../media/image65.emf"/><Relationship Id="rId4" Type="http://schemas.openxmlformats.org/officeDocument/2006/relationships/image" Target="../media/image64.wmf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9.emf"/><Relationship Id="rId2" Type="http://schemas.openxmlformats.org/officeDocument/2006/relationships/image" Target="../media/image68.emf"/><Relationship Id="rId1" Type="http://schemas.openxmlformats.org/officeDocument/2006/relationships/image" Target="../media/image67.emf"/><Relationship Id="rId5" Type="http://schemas.openxmlformats.org/officeDocument/2006/relationships/image" Target="../media/image71.emf"/><Relationship Id="rId4" Type="http://schemas.openxmlformats.org/officeDocument/2006/relationships/image" Target="../media/image70.emf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72.emf"/><Relationship Id="rId2" Type="http://schemas.openxmlformats.org/officeDocument/2006/relationships/image" Target="../media/image68.emf"/><Relationship Id="rId1" Type="http://schemas.openxmlformats.org/officeDocument/2006/relationships/image" Target="../media/image67.emf"/><Relationship Id="rId5" Type="http://schemas.openxmlformats.org/officeDocument/2006/relationships/image" Target="../media/image71.emf"/><Relationship Id="rId4" Type="http://schemas.openxmlformats.org/officeDocument/2006/relationships/image" Target="../media/image73.emf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76.emf"/><Relationship Id="rId2" Type="http://schemas.openxmlformats.org/officeDocument/2006/relationships/image" Target="../media/image75.emf"/><Relationship Id="rId1" Type="http://schemas.openxmlformats.org/officeDocument/2006/relationships/image" Target="../media/image74.emf"/><Relationship Id="rId4" Type="http://schemas.openxmlformats.org/officeDocument/2006/relationships/image" Target="../media/image77.emf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79.emf"/><Relationship Id="rId1" Type="http://schemas.openxmlformats.org/officeDocument/2006/relationships/image" Target="../media/image78.wmf"/></Relationships>
</file>

<file path=xl/drawings/_rels/vmlDrawing17.vml.rels><?xml version="1.0" encoding="UTF-8" standalone="yes"?>
<Relationships xmlns="http://schemas.openxmlformats.org/package/2006/relationships"><Relationship Id="rId3" Type="http://schemas.openxmlformats.org/officeDocument/2006/relationships/image" Target="../media/image82.emf"/><Relationship Id="rId2" Type="http://schemas.openxmlformats.org/officeDocument/2006/relationships/image" Target="../media/image81.emf"/><Relationship Id="rId1" Type="http://schemas.openxmlformats.org/officeDocument/2006/relationships/image" Target="../media/image80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9.emf"/><Relationship Id="rId6" Type="http://schemas.openxmlformats.org/officeDocument/2006/relationships/image" Target="../media/image24.emf"/><Relationship Id="rId5" Type="http://schemas.openxmlformats.org/officeDocument/2006/relationships/image" Target="../media/image23.emf"/><Relationship Id="rId4" Type="http://schemas.openxmlformats.org/officeDocument/2006/relationships/image" Target="../media/image22.e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7.emf"/><Relationship Id="rId2" Type="http://schemas.openxmlformats.org/officeDocument/2006/relationships/image" Target="../media/image26.emf"/><Relationship Id="rId1" Type="http://schemas.openxmlformats.org/officeDocument/2006/relationships/image" Target="../media/image25.emf"/><Relationship Id="rId5" Type="http://schemas.openxmlformats.org/officeDocument/2006/relationships/image" Target="../media/image29.emf"/><Relationship Id="rId4" Type="http://schemas.openxmlformats.org/officeDocument/2006/relationships/image" Target="../media/image28.emf"/></Relationships>
</file>

<file path=xl/drawings/_rels/vmlDrawing7.vml.rels><?xml version="1.0" encoding="UTF-8" standalone="yes"?>
<Relationships xmlns="http://schemas.openxmlformats.org/package/2006/relationships"><Relationship Id="rId8" Type="http://schemas.openxmlformats.org/officeDocument/2006/relationships/image" Target="../media/image37.emf"/><Relationship Id="rId3" Type="http://schemas.openxmlformats.org/officeDocument/2006/relationships/image" Target="../media/image32.emf"/><Relationship Id="rId7" Type="http://schemas.openxmlformats.org/officeDocument/2006/relationships/image" Target="../media/image36.emf"/><Relationship Id="rId2" Type="http://schemas.openxmlformats.org/officeDocument/2006/relationships/image" Target="../media/image31.wmf"/><Relationship Id="rId1" Type="http://schemas.openxmlformats.org/officeDocument/2006/relationships/image" Target="../media/image30.emf"/><Relationship Id="rId6" Type="http://schemas.openxmlformats.org/officeDocument/2006/relationships/image" Target="../media/image35.emf"/><Relationship Id="rId5" Type="http://schemas.openxmlformats.org/officeDocument/2006/relationships/image" Target="../media/image34.emf"/><Relationship Id="rId4" Type="http://schemas.openxmlformats.org/officeDocument/2006/relationships/image" Target="../media/image33.emf"/><Relationship Id="rId9" Type="http://schemas.openxmlformats.org/officeDocument/2006/relationships/image" Target="../media/image38.emf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41.emf"/><Relationship Id="rId2" Type="http://schemas.openxmlformats.org/officeDocument/2006/relationships/image" Target="../media/image40.emf"/><Relationship Id="rId1" Type="http://schemas.openxmlformats.org/officeDocument/2006/relationships/image" Target="../media/image39.emf"/><Relationship Id="rId5" Type="http://schemas.openxmlformats.org/officeDocument/2006/relationships/image" Target="../media/image43.emf"/><Relationship Id="rId4" Type="http://schemas.openxmlformats.org/officeDocument/2006/relationships/image" Target="../media/image42.emf"/></Relationships>
</file>

<file path=xl/drawings/_rels/vmlDrawing9.vml.rels><?xml version="1.0" encoding="UTF-8" standalone="yes"?>
<Relationships xmlns="http://schemas.openxmlformats.org/package/2006/relationships"><Relationship Id="rId8" Type="http://schemas.openxmlformats.org/officeDocument/2006/relationships/image" Target="../media/image48.emf"/><Relationship Id="rId3" Type="http://schemas.openxmlformats.org/officeDocument/2006/relationships/image" Target="../media/image36.emf"/><Relationship Id="rId7" Type="http://schemas.openxmlformats.org/officeDocument/2006/relationships/image" Target="../media/image47.emf"/><Relationship Id="rId2" Type="http://schemas.openxmlformats.org/officeDocument/2006/relationships/image" Target="../media/image45.emf"/><Relationship Id="rId1" Type="http://schemas.openxmlformats.org/officeDocument/2006/relationships/image" Target="../media/image44.emf"/><Relationship Id="rId6" Type="http://schemas.openxmlformats.org/officeDocument/2006/relationships/image" Target="../media/image46.wmf"/><Relationship Id="rId5" Type="http://schemas.openxmlformats.org/officeDocument/2006/relationships/image" Target="../media/image38.emf"/><Relationship Id="rId10" Type="http://schemas.openxmlformats.org/officeDocument/2006/relationships/image" Target="../media/image50.emf"/><Relationship Id="rId4" Type="http://schemas.openxmlformats.org/officeDocument/2006/relationships/image" Target="../media/image37.emf"/><Relationship Id="rId9" Type="http://schemas.openxmlformats.org/officeDocument/2006/relationships/image" Target="../media/image4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85725</xdr:rowOff>
    </xdr:from>
    <xdr:to>
      <xdr:col>7</xdr:col>
      <xdr:colOff>400050</xdr:colOff>
      <xdr:row>31</xdr:row>
      <xdr:rowOff>123825</xdr:rowOff>
    </xdr:to>
    <xdr:pic>
      <xdr:nvPicPr>
        <xdr:cNvPr id="317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76225"/>
          <a:ext cx="5410200" cy="57531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133350</xdr:colOff>
      <xdr:row>0</xdr:row>
      <xdr:rowOff>0</xdr:rowOff>
    </xdr:from>
    <xdr:to>
      <xdr:col>7</xdr:col>
      <xdr:colOff>153442</xdr:colOff>
      <xdr:row>2</xdr:row>
      <xdr:rowOff>140758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0"/>
          <a:ext cx="1544092" cy="521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447675</xdr:colOff>
      <xdr:row>2</xdr:row>
      <xdr:rowOff>47625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14573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79</xdr:row>
      <xdr:rowOff>0</xdr:rowOff>
    </xdr:from>
    <xdr:to>
      <xdr:col>5</xdr:col>
      <xdr:colOff>304800</xdr:colOff>
      <xdr:row>79</xdr:row>
      <xdr:rowOff>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61</xdr:row>
      <xdr:rowOff>76200</xdr:rowOff>
    </xdr:from>
    <xdr:to>
      <xdr:col>7</xdr:col>
      <xdr:colOff>381000</xdr:colOff>
      <xdr:row>70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16</xdr:row>
          <xdr:rowOff>85725</xdr:rowOff>
        </xdr:from>
        <xdr:to>
          <xdr:col>3</xdr:col>
          <xdr:colOff>76200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12</xdr:row>
          <xdr:rowOff>0</xdr:rowOff>
        </xdr:from>
        <xdr:to>
          <xdr:col>8</xdr:col>
          <xdr:colOff>676275</xdr:colOff>
          <xdr:row>15</xdr:row>
          <xdr:rowOff>171450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571500</xdr:colOff>
          <xdr:row>24</xdr:row>
          <xdr:rowOff>38100</xdr:rowOff>
        </xdr:from>
        <xdr:to>
          <xdr:col>8</xdr:col>
          <xdr:colOff>19050</xdr:colOff>
          <xdr:row>26</xdr:row>
          <xdr:rowOff>152400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23</xdr:row>
          <xdr:rowOff>9525</xdr:rowOff>
        </xdr:from>
        <xdr:to>
          <xdr:col>5</xdr:col>
          <xdr:colOff>390525</xdr:colOff>
          <xdr:row>24</xdr:row>
          <xdr:rowOff>9525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24</xdr:row>
          <xdr:rowOff>38100</xdr:rowOff>
        </xdr:from>
        <xdr:to>
          <xdr:col>4</xdr:col>
          <xdr:colOff>361950</xdr:colOff>
          <xdr:row>26</xdr:row>
          <xdr:rowOff>152400</xdr:rowOff>
        </xdr:to>
        <xdr:sp macro="" textlink="">
          <xdr:nvSpPr>
            <xdr:cNvPr id="6149" name="Object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9</xdr:row>
          <xdr:rowOff>0</xdr:rowOff>
        </xdr:from>
        <xdr:to>
          <xdr:col>6</xdr:col>
          <xdr:colOff>266700</xdr:colOff>
          <xdr:row>11</xdr:row>
          <xdr:rowOff>0</xdr:rowOff>
        </xdr:to>
        <xdr:sp macro="" textlink="">
          <xdr:nvSpPr>
            <xdr:cNvPr id="6150" name="Object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15</xdr:row>
          <xdr:rowOff>133350</xdr:rowOff>
        </xdr:from>
        <xdr:to>
          <xdr:col>6</xdr:col>
          <xdr:colOff>66675</xdr:colOff>
          <xdr:row>18</xdr:row>
          <xdr:rowOff>171450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15</xdr:row>
          <xdr:rowOff>161925</xdr:rowOff>
        </xdr:from>
        <xdr:to>
          <xdr:col>8</xdr:col>
          <xdr:colOff>504825</xdr:colOff>
          <xdr:row>19</xdr:row>
          <xdr:rowOff>9525</xdr:rowOff>
        </xdr:to>
        <xdr:sp macro="" textlink="">
          <xdr:nvSpPr>
            <xdr:cNvPr id="6152" name="Object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19</xdr:row>
          <xdr:rowOff>114300</xdr:rowOff>
        </xdr:from>
        <xdr:to>
          <xdr:col>8</xdr:col>
          <xdr:colOff>466725</xdr:colOff>
          <xdr:row>22</xdr:row>
          <xdr:rowOff>123825</xdr:rowOff>
        </xdr:to>
        <xdr:sp macro="" textlink="">
          <xdr:nvSpPr>
            <xdr:cNvPr id="6153" name="Object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495300</xdr:colOff>
          <xdr:row>19</xdr:row>
          <xdr:rowOff>66675</xdr:rowOff>
        </xdr:from>
        <xdr:to>
          <xdr:col>4</xdr:col>
          <xdr:colOff>123825</xdr:colOff>
          <xdr:row>22</xdr:row>
          <xdr:rowOff>85725</xdr:rowOff>
        </xdr:to>
        <xdr:sp macro="" textlink="">
          <xdr:nvSpPr>
            <xdr:cNvPr id="6154" name="Object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438150</xdr:colOff>
      <xdr:row>2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14573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62</xdr:row>
      <xdr:rowOff>0</xdr:rowOff>
    </xdr:from>
    <xdr:to>
      <xdr:col>5</xdr:col>
      <xdr:colOff>304800</xdr:colOff>
      <xdr:row>62</xdr:row>
      <xdr:rowOff>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390525</xdr:colOff>
      <xdr:row>44</xdr:row>
      <xdr:rowOff>104775</xdr:rowOff>
    </xdr:from>
    <xdr:to>
      <xdr:col>7</xdr:col>
      <xdr:colOff>438150</xdr:colOff>
      <xdr:row>53</xdr:row>
      <xdr:rowOff>114300</xdr:rowOff>
    </xdr:to>
    <xdr:graphicFrame macro="">
      <xdr:nvGraphicFramePr>
        <xdr:cNvPr id="4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419100</xdr:colOff>
          <xdr:row>9</xdr:row>
          <xdr:rowOff>57150</xdr:rowOff>
        </xdr:from>
        <xdr:to>
          <xdr:col>5</xdr:col>
          <xdr:colOff>28575</xdr:colOff>
          <xdr:row>11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304800</xdr:colOff>
          <xdr:row>15</xdr:row>
          <xdr:rowOff>9525</xdr:rowOff>
        </xdr:from>
        <xdr:to>
          <xdr:col>3</xdr:col>
          <xdr:colOff>361950</xdr:colOff>
          <xdr:row>18</xdr:row>
          <xdr:rowOff>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323850</xdr:colOff>
          <xdr:row>14</xdr:row>
          <xdr:rowOff>152400</xdr:rowOff>
        </xdr:from>
        <xdr:to>
          <xdr:col>8</xdr:col>
          <xdr:colOff>647700</xdr:colOff>
          <xdr:row>17</xdr:row>
          <xdr:rowOff>104775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342900</xdr:colOff>
          <xdr:row>12</xdr:row>
          <xdr:rowOff>28575</xdr:rowOff>
        </xdr:from>
        <xdr:to>
          <xdr:col>7</xdr:col>
          <xdr:colOff>628650</xdr:colOff>
          <xdr:row>14</xdr:row>
          <xdr:rowOff>152400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192126</xdr:colOff>
      <xdr:row>2</xdr:row>
      <xdr:rowOff>47625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14573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66</xdr:row>
      <xdr:rowOff>0</xdr:rowOff>
    </xdr:from>
    <xdr:to>
      <xdr:col>5</xdr:col>
      <xdr:colOff>304800</xdr:colOff>
      <xdr:row>66</xdr:row>
      <xdr:rowOff>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476250</xdr:colOff>
      <xdr:row>47</xdr:row>
      <xdr:rowOff>57150</xdr:rowOff>
    </xdr:from>
    <xdr:to>
      <xdr:col>7</xdr:col>
      <xdr:colOff>523875</xdr:colOff>
      <xdr:row>56</xdr:row>
      <xdr:rowOff>171450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9</xdr:row>
          <xdr:rowOff>47625</xdr:rowOff>
        </xdr:from>
        <xdr:to>
          <xdr:col>5</xdr:col>
          <xdr:colOff>352425</xdr:colOff>
          <xdr:row>9</xdr:row>
          <xdr:rowOff>247650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304800</xdr:colOff>
          <xdr:row>14</xdr:row>
          <xdr:rowOff>133350</xdr:rowOff>
        </xdr:from>
        <xdr:to>
          <xdr:col>1</xdr:col>
          <xdr:colOff>371475</xdr:colOff>
          <xdr:row>16</xdr:row>
          <xdr:rowOff>133350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14</xdr:row>
          <xdr:rowOff>76200</xdr:rowOff>
        </xdr:from>
        <xdr:to>
          <xdr:col>3</xdr:col>
          <xdr:colOff>333375</xdr:colOff>
          <xdr:row>16</xdr:row>
          <xdr:rowOff>114300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161925</xdr:colOff>
          <xdr:row>14</xdr:row>
          <xdr:rowOff>85725</xdr:rowOff>
        </xdr:from>
        <xdr:to>
          <xdr:col>6</xdr:col>
          <xdr:colOff>219075</xdr:colOff>
          <xdr:row>16</xdr:row>
          <xdr:rowOff>152400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14</xdr:row>
          <xdr:rowOff>57150</xdr:rowOff>
        </xdr:from>
        <xdr:to>
          <xdr:col>8</xdr:col>
          <xdr:colOff>285750</xdr:colOff>
          <xdr:row>16</xdr:row>
          <xdr:rowOff>190500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314325</xdr:colOff>
          <xdr:row>11</xdr:row>
          <xdr:rowOff>19050</xdr:rowOff>
        </xdr:from>
        <xdr:to>
          <xdr:col>7</xdr:col>
          <xdr:colOff>600075</xdr:colOff>
          <xdr:row>14</xdr:row>
          <xdr:rowOff>57150</xdr:rowOff>
        </xdr:to>
        <xdr:sp macro="" textlink="">
          <xdr:nvSpPr>
            <xdr:cNvPr id="8209" name="Object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447675</xdr:colOff>
      <xdr:row>2</xdr:row>
      <xdr:rowOff>47625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14573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69</xdr:row>
      <xdr:rowOff>0</xdr:rowOff>
    </xdr:from>
    <xdr:to>
      <xdr:col>5</xdr:col>
      <xdr:colOff>304800</xdr:colOff>
      <xdr:row>69</xdr:row>
      <xdr:rowOff>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476250</xdr:colOff>
      <xdr:row>50</xdr:row>
      <xdr:rowOff>57150</xdr:rowOff>
    </xdr:from>
    <xdr:to>
      <xdr:col>7</xdr:col>
      <xdr:colOff>523875</xdr:colOff>
      <xdr:row>59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9</xdr:row>
          <xdr:rowOff>57150</xdr:rowOff>
        </xdr:from>
        <xdr:to>
          <xdr:col>5</xdr:col>
          <xdr:colOff>457200</xdr:colOff>
          <xdr:row>11</xdr:row>
          <xdr:rowOff>142875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16</xdr:row>
          <xdr:rowOff>114300</xdr:rowOff>
        </xdr:from>
        <xdr:to>
          <xdr:col>1</xdr:col>
          <xdr:colOff>419100</xdr:colOff>
          <xdr:row>18</xdr:row>
          <xdr:rowOff>47625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504825</xdr:colOff>
          <xdr:row>16</xdr:row>
          <xdr:rowOff>114300</xdr:rowOff>
        </xdr:from>
        <xdr:to>
          <xdr:col>3</xdr:col>
          <xdr:colOff>495300</xdr:colOff>
          <xdr:row>18</xdr:row>
          <xdr:rowOff>76200</xdr:rowOff>
        </xdr:to>
        <xdr:sp macro="" textlink="">
          <xdr:nvSpPr>
            <xdr:cNvPr id="9220" name="Object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16</xdr:row>
          <xdr:rowOff>152400</xdr:rowOff>
        </xdr:from>
        <xdr:to>
          <xdr:col>8</xdr:col>
          <xdr:colOff>504825</xdr:colOff>
          <xdr:row>18</xdr:row>
          <xdr:rowOff>95250</xdr:rowOff>
        </xdr:to>
        <xdr:sp macro="" textlink="">
          <xdr:nvSpPr>
            <xdr:cNvPr id="9221" name="Object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16</xdr:row>
          <xdr:rowOff>133350</xdr:rowOff>
        </xdr:from>
        <xdr:to>
          <xdr:col>6</xdr:col>
          <xdr:colOff>447675</xdr:colOff>
          <xdr:row>18</xdr:row>
          <xdr:rowOff>142875</xdr:rowOff>
        </xdr:to>
        <xdr:sp macro="" textlink="">
          <xdr:nvSpPr>
            <xdr:cNvPr id="9222" name="Object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13</xdr:row>
          <xdr:rowOff>66675</xdr:rowOff>
        </xdr:from>
        <xdr:to>
          <xdr:col>8</xdr:col>
          <xdr:colOff>342900</xdr:colOff>
          <xdr:row>16</xdr:row>
          <xdr:rowOff>57150</xdr:rowOff>
        </xdr:to>
        <xdr:sp macro="" textlink="">
          <xdr:nvSpPr>
            <xdr:cNvPr id="9231" name="Object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447675</xdr:colOff>
      <xdr:row>2</xdr:row>
      <xdr:rowOff>47625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14573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64</xdr:row>
      <xdr:rowOff>0</xdr:rowOff>
    </xdr:from>
    <xdr:to>
      <xdr:col>5</xdr:col>
      <xdr:colOff>304800</xdr:colOff>
      <xdr:row>64</xdr:row>
      <xdr:rowOff>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204259</xdr:colOff>
      <xdr:row>45</xdr:row>
      <xdr:rowOff>183092</xdr:rowOff>
    </xdr:from>
    <xdr:to>
      <xdr:col>8</xdr:col>
      <xdr:colOff>431801</xdr:colOff>
      <xdr:row>55</xdr:row>
      <xdr:rowOff>84667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257175</xdr:colOff>
          <xdr:row>9</xdr:row>
          <xdr:rowOff>38100</xdr:rowOff>
        </xdr:from>
        <xdr:to>
          <xdr:col>5</xdr:col>
          <xdr:colOff>85725</xdr:colOff>
          <xdr:row>10</xdr:row>
          <xdr:rowOff>133350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11</xdr:row>
          <xdr:rowOff>123825</xdr:rowOff>
        </xdr:from>
        <xdr:to>
          <xdr:col>7</xdr:col>
          <xdr:colOff>342900</xdr:colOff>
          <xdr:row>14</xdr:row>
          <xdr:rowOff>180975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14</xdr:row>
          <xdr:rowOff>161925</xdr:rowOff>
        </xdr:from>
        <xdr:to>
          <xdr:col>2</xdr:col>
          <xdr:colOff>476250</xdr:colOff>
          <xdr:row>17</xdr:row>
          <xdr:rowOff>66675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14</xdr:row>
          <xdr:rowOff>133350</xdr:rowOff>
        </xdr:from>
        <xdr:to>
          <xdr:col>5</xdr:col>
          <xdr:colOff>371475</xdr:colOff>
          <xdr:row>17</xdr:row>
          <xdr:rowOff>171450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200025</xdr:colOff>
          <xdr:row>14</xdr:row>
          <xdr:rowOff>114300</xdr:rowOff>
        </xdr:from>
        <xdr:to>
          <xdr:col>8</xdr:col>
          <xdr:colOff>314325</xdr:colOff>
          <xdr:row>17</xdr:row>
          <xdr:rowOff>152400</xdr:rowOff>
        </xdr:to>
        <xdr:sp macro="" textlink="">
          <xdr:nvSpPr>
            <xdr:cNvPr id="10245" name="Object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447675</xdr:colOff>
      <xdr:row>2</xdr:row>
      <xdr:rowOff>47625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14573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64</xdr:row>
      <xdr:rowOff>0</xdr:rowOff>
    </xdr:from>
    <xdr:to>
      <xdr:col>5</xdr:col>
      <xdr:colOff>304800</xdr:colOff>
      <xdr:row>64</xdr:row>
      <xdr:rowOff>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303741</xdr:colOff>
      <xdr:row>45</xdr:row>
      <xdr:rowOff>140759</xdr:rowOff>
    </xdr:from>
    <xdr:to>
      <xdr:col>7</xdr:col>
      <xdr:colOff>736600</xdr:colOff>
      <xdr:row>55</xdr:row>
      <xdr:rowOff>42334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314325</xdr:colOff>
          <xdr:row>9</xdr:row>
          <xdr:rowOff>57150</xdr:rowOff>
        </xdr:from>
        <xdr:to>
          <xdr:col>5</xdr:col>
          <xdr:colOff>142875</xdr:colOff>
          <xdr:row>10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</xdr:colOff>
          <xdr:row>12</xdr:row>
          <xdr:rowOff>9525</xdr:rowOff>
        </xdr:from>
        <xdr:to>
          <xdr:col>7</xdr:col>
          <xdr:colOff>419100</xdr:colOff>
          <xdr:row>15</xdr:row>
          <xdr:rowOff>66675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15</xdr:row>
          <xdr:rowOff>19050</xdr:rowOff>
        </xdr:from>
        <xdr:to>
          <xdr:col>2</xdr:col>
          <xdr:colOff>476250</xdr:colOff>
          <xdr:row>17</xdr:row>
          <xdr:rowOff>114300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15</xdr:row>
          <xdr:rowOff>19050</xdr:rowOff>
        </xdr:from>
        <xdr:to>
          <xdr:col>5</xdr:col>
          <xdr:colOff>476250</xdr:colOff>
          <xdr:row>18</xdr:row>
          <xdr:rowOff>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15</xdr:row>
          <xdr:rowOff>0</xdr:rowOff>
        </xdr:from>
        <xdr:to>
          <xdr:col>8</xdr:col>
          <xdr:colOff>390525</xdr:colOff>
          <xdr:row>18</xdr:row>
          <xdr:rowOff>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447675</xdr:colOff>
      <xdr:row>2</xdr:row>
      <xdr:rowOff>47625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14573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55</xdr:row>
      <xdr:rowOff>0</xdr:rowOff>
    </xdr:from>
    <xdr:to>
      <xdr:col>5</xdr:col>
      <xdr:colOff>304800</xdr:colOff>
      <xdr:row>55</xdr:row>
      <xdr:rowOff>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476250</xdr:colOff>
      <xdr:row>36</xdr:row>
      <xdr:rowOff>57150</xdr:rowOff>
    </xdr:from>
    <xdr:to>
      <xdr:col>7</xdr:col>
      <xdr:colOff>523875</xdr:colOff>
      <xdr:row>45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9</xdr:row>
          <xdr:rowOff>38100</xdr:rowOff>
        </xdr:from>
        <xdr:to>
          <xdr:col>5</xdr:col>
          <xdr:colOff>57150</xdr:colOff>
          <xdr:row>10</xdr:row>
          <xdr:rowOff>161925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12</xdr:row>
          <xdr:rowOff>19050</xdr:rowOff>
        </xdr:from>
        <xdr:to>
          <xdr:col>6</xdr:col>
          <xdr:colOff>419100</xdr:colOff>
          <xdr:row>14</xdr:row>
          <xdr:rowOff>123825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14</xdr:row>
          <xdr:rowOff>152400</xdr:rowOff>
        </xdr:from>
        <xdr:to>
          <xdr:col>3</xdr:col>
          <xdr:colOff>352425</xdr:colOff>
          <xdr:row>17</xdr:row>
          <xdr:rowOff>0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495300</xdr:colOff>
          <xdr:row>14</xdr:row>
          <xdr:rowOff>114300</xdr:rowOff>
        </xdr:from>
        <xdr:to>
          <xdr:col>7</xdr:col>
          <xdr:colOff>209550</xdr:colOff>
          <xdr:row>16</xdr:row>
          <xdr:rowOff>123825</xdr:rowOff>
        </xdr:to>
        <xdr:sp macro="" textlink="">
          <xdr:nvSpPr>
            <xdr:cNvPr id="12292" name="Object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466209</xdr:colOff>
      <xdr:row>2</xdr:row>
      <xdr:rowOff>155575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94909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59</xdr:row>
      <xdr:rowOff>0</xdr:rowOff>
    </xdr:from>
    <xdr:to>
      <xdr:col>5</xdr:col>
      <xdr:colOff>304800</xdr:colOff>
      <xdr:row>59</xdr:row>
      <xdr:rowOff>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342900</xdr:colOff>
      <xdr:row>41</xdr:row>
      <xdr:rowOff>95250</xdr:rowOff>
    </xdr:from>
    <xdr:to>
      <xdr:col>7</xdr:col>
      <xdr:colOff>390525</xdr:colOff>
      <xdr:row>51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9</xdr:row>
          <xdr:rowOff>9525</xdr:rowOff>
        </xdr:from>
        <xdr:to>
          <xdr:col>5</xdr:col>
          <xdr:colOff>266700</xdr:colOff>
          <xdr:row>10</xdr:row>
          <xdr:rowOff>95250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</xdr:row>
          <xdr:rowOff>19050</xdr:rowOff>
        </xdr:from>
        <xdr:to>
          <xdr:col>6</xdr:col>
          <xdr:colOff>485775</xdr:colOff>
          <xdr:row>15</xdr:row>
          <xdr:rowOff>133350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447675</xdr:colOff>
      <xdr:row>2</xdr:row>
      <xdr:rowOff>47625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14573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63</xdr:row>
      <xdr:rowOff>0</xdr:rowOff>
    </xdr:from>
    <xdr:to>
      <xdr:col>5</xdr:col>
      <xdr:colOff>304800</xdr:colOff>
      <xdr:row>63</xdr:row>
      <xdr:rowOff>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476250</xdr:colOff>
      <xdr:row>45</xdr:row>
      <xdr:rowOff>57150</xdr:rowOff>
    </xdr:from>
    <xdr:to>
      <xdr:col>7</xdr:col>
      <xdr:colOff>497417</xdr:colOff>
      <xdr:row>54</xdr:row>
      <xdr:rowOff>148166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9</xdr:row>
          <xdr:rowOff>19050</xdr:rowOff>
        </xdr:from>
        <xdr:to>
          <xdr:col>6</xdr:col>
          <xdr:colOff>190500</xdr:colOff>
          <xdr:row>11</xdr:row>
          <xdr:rowOff>104775</xdr:rowOff>
        </xdr:to>
        <xdr:sp macro="" textlink="">
          <xdr:nvSpPr>
            <xdr:cNvPr id="49153" name="Object 1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13</xdr:row>
          <xdr:rowOff>66675</xdr:rowOff>
        </xdr:from>
        <xdr:to>
          <xdr:col>6</xdr:col>
          <xdr:colOff>219075</xdr:colOff>
          <xdr:row>16</xdr:row>
          <xdr:rowOff>161925</xdr:rowOff>
        </xdr:to>
        <xdr:sp macro="" textlink="">
          <xdr:nvSpPr>
            <xdr:cNvPr id="49154" name="Object 2" hidden="1">
              <a:extLst>
                <a:ext uri="{63B3BB69-23CF-44E3-9099-C40C66FF867C}">
                  <a14:compatExt spid="_x0000_s49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342900</xdr:colOff>
          <xdr:row>16</xdr:row>
          <xdr:rowOff>152400</xdr:rowOff>
        </xdr:from>
        <xdr:to>
          <xdr:col>6</xdr:col>
          <xdr:colOff>257175</xdr:colOff>
          <xdr:row>20</xdr:row>
          <xdr:rowOff>57150</xdr:rowOff>
        </xdr:to>
        <xdr:sp macro="" textlink="">
          <xdr:nvSpPr>
            <xdr:cNvPr id="49155" name="Object 3" hidden="1">
              <a:extLst>
                <a:ext uri="{63B3BB69-23CF-44E3-9099-C40C66FF867C}">
                  <a14:compatExt spid="_x0000_s49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229642</xdr:colOff>
      <xdr:row>2</xdr:row>
      <xdr:rowOff>148166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1544092" cy="521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74</xdr:row>
      <xdr:rowOff>0</xdr:rowOff>
    </xdr:from>
    <xdr:to>
      <xdr:col>5</xdr:col>
      <xdr:colOff>304800</xdr:colOff>
      <xdr:row>74</xdr:row>
      <xdr:rowOff>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751419</xdr:colOff>
      <xdr:row>55</xdr:row>
      <xdr:rowOff>74082</xdr:rowOff>
    </xdr:from>
    <xdr:to>
      <xdr:col>7</xdr:col>
      <xdr:colOff>211666</xdr:colOff>
      <xdr:row>65</xdr:row>
      <xdr:rowOff>137582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17</xdr:row>
          <xdr:rowOff>161925</xdr:rowOff>
        </xdr:from>
        <xdr:to>
          <xdr:col>2</xdr:col>
          <xdr:colOff>485775</xdr:colOff>
          <xdr:row>20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9</xdr:row>
          <xdr:rowOff>19050</xdr:rowOff>
        </xdr:from>
        <xdr:to>
          <xdr:col>6</xdr:col>
          <xdr:colOff>295275</xdr:colOff>
          <xdr:row>11</xdr:row>
          <xdr:rowOff>180975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13</xdr:row>
          <xdr:rowOff>28575</xdr:rowOff>
        </xdr:from>
        <xdr:to>
          <xdr:col>8</xdr:col>
          <xdr:colOff>104775</xdr:colOff>
          <xdr:row>17</xdr:row>
          <xdr:rowOff>95250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200025</xdr:colOff>
          <xdr:row>20</xdr:row>
          <xdr:rowOff>85725</xdr:rowOff>
        </xdr:from>
        <xdr:to>
          <xdr:col>3</xdr:col>
          <xdr:colOff>114300</xdr:colOff>
          <xdr:row>22</xdr:row>
          <xdr:rowOff>171450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18</xdr:row>
          <xdr:rowOff>161925</xdr:rowOff>
        </xdr:from>
        <xdr:to>
          <xdr:col>8</xdr:col>
          <xdr:colOff>571500</xdr:colOff>
          <xdr:row>20</xdr:row>
          <xdr:rowOff>180975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285750</xdr:colOff>
          <xdr:row>18</xdr:row>
          <xdr:rowOff>161925</xdr:rowOff>
        </xdr:from>
        <xdr:to>
          <xdr:col>7</xdr:col>
          <xdr:colOff>114300</xdr:colOff>
          <xdr:row>21</xdr:row>
          <xdr:rowOff>133350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447675</xdr:colOff>
      <xdr:row>2</xdr:row>
      <xdr:rowOff>47625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19526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68</xdr:row>
      <xdr:rowOff>0</xdr:rowOff>
    </xdr:from>
    <xdr:to>
      <xdr:col>5</xdr:col>
      <xdr:colOff>304800</xdr:colOff>
      <xdr:row>68</xdr:row>
      <xdr:rowOff>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21166</xdr:colOff>
      <xdr:row>50</xdr:row>
      <xdr:rowOff>67734</xdr:rowOff>
    </xdr:from>
    <xdr:to>
      <xdr:col>7</xdr:col>
      <xdr:colOff>587375</xdr:colOff>
      <xdr:row>59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18</xdr:row>
          <xdr:rowOff>161925</xdr:rowOff>
        </xdr:from>
        <xdr:to>
          <xdr:col>2</xdr:col>
          <xdr:colOff>314325</xdr:colOff>
          <xdr:row>22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400050</xdr:colOff>
          <xdr:row>9</xdr:row>
          <xdr:rowOff>9525</xdr:rowOff>
        </xdr:from>
        <xdr:to>
          <xdr:col>5</xdr:col>
          <xdr:colOff>485775</xdr:colOff>
          <xdr:row>11</xdr:row>
          <xdr:rowOff>95250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13</xdr:row>
          <xdr:rowOff>28575</xdr:rowOff>
        </xdr:from>
        <xdr:to>
          <xdr:col>8</xdr:col>
          <xdr:colOff>504825</xdr:colOff>
          <xdr:row>17</xdr:row>
          <xdr:rowOff>95250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200025</xdr:colOff>
          <xdr:row>18</xdr:row>
          <xdr:rowOff>123825</xdr:rowOff>
        </xdr:from>
        <xdr:to>
          <xdr:col>6</xdr:col>
          <xdr:colOff>447675</xdr:colOff>
          <xdr:row>21</xdr:row>
          <xdr:rowOff>161925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18</xdr:row>
          <xdr:rowOff>161925</xdr:rowOff>
        </xdr:from>
        <xdr:to>
          <xdr:col>8</xdr:col>
          <xdr:colOff>714375</xdr:colOff>
          <xdr:row>21</xdr:row>
          <xdr:rowOff>38100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409575</xdr:colOff>
      <xdr:row>1</xdr:row>
      <xdr:rowOff>333375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1476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69</xdr:row>
      <xdr:rowOff>0</xdr:rowOff>
    </xdr:from>
    <xdr:to>
      <xdr:col>5</xdr:col>
      <xdr:colOff>304800</xdr:colOff>
      <xdr:row>69</xdr:row>
      <xdr:rowOff>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476250</xdr:colOff>
      <xdr:row>50</xdr:row>
      <xdr:rowOff>57150</xdr:rowOff>
    </xdr:from>
    <xdr:to>
      <xdr:col>7</xdr:col>
      <xdr:colOff>523875</xdr:colOff>
      <xdr:row>59</xdr:row>
      <xdr:rowOff>171450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289033</xdr:colOff>
      <xdr:row>14</xdr:row>
      <xdr:rowOff>110029</xdr:rowOff>
    </xdr:from>
    <xdr:to>
      <xdr:col>8</xdr:col>
      <xdr:colOff>257559</xdr:colOff>
      <xdr:row>20</xdr:row>
      <xdr:rowOff>22717</xdr:rowOff>
    </xdr:to>
    <xdr:sp macro="" textlink="">
      <xdr:nvSpPr>
        <xdr:cNvPr id="6" name="4 CuadroTexto"/>
        <xdr:cNvSpPr txBox="1">
          <a:spLocks noChangeArrowheads="1"/>
        </xdr:cNvSpPr>
      </xdr:nvSpPr>
      <xdr:spPr bwMode="auto">
        <a:xfrm>
          <a:off x="825499" y="2682874"/>
          <a:ext cx="4052232" cy="1029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06908" rIns="0" bIns="0" anchor="t" upright="1"/>
        <a:lstStyle/>
        <a:p>
          <a:pPr algn="l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Cambria Math"/>
              <a:ea typeface="Cambria Math"/>
            </a:rPr>
            <a:t>(∂f</a:t>
          </a:r>
          <a:r>
            <a:rPr lang="es-ES" sz="1400" b="0" i="0" u="none" strike="noStrike" baseline="-25000">
              <a:solidFill>
                <a:srgbClr val="000000"/>
              </a:solidFill>
              <a:latin typeface="Cambria Math"/>
              <a:ea typeface="Cambria Math"/>
            </a:rPr>
            <a:t>lavado</a:t>
          </a:r>
          <a:r>
            <a:rPr lang="es-ES" sz="1400" b="0" i="0" u="none" strike="noStrike" baseline="0">
              <a:solidFill>
                <a:srgbClr val="000000"/>
              </a:solidFill>
              <a:latin typeface="Cambria Math"/>
              <a:ea typeface="Cambria Math"/>
            </a:rPr>
            <a:t>/∂P)=(∂f</a:t>
          </a:r>
          <a:r>
            <a:rPr lang="es-ES" sz="1400" b="0" i="0" u="none" strike="noStrike" baseline="-25000">
              <a:solidFill>
                <a:srgbClr val="000000"/>
              </a:solidFill>
              <a:latin typeface="Cambria Math"/>
              <a:ea typeface="Cambria Math"/>
            </a:rPr>
            <a:t>lavado</a:t>
          </a:r>
          <a:r>
            <a:rPr lang="es-ES" sz="1400" b="0" i="0" u="none" strike="noStrike" baseline="0">
              <a:solidFill>
                <a:srgbClr val="000000"/>
              </a:solidFill>
              <a:latin typeface="Cambria Math"/>
              <a:ea typeface="Cambria Math"/>
            </a:rPr>
            <a:t>/∂M</a:t>
          </a:r>
          <a:r>
            <a:rPr lang="es-ES" sz="1400" b="0" i="0" u="none" strike="noStrike" baseline="-25000">
              <a:solidFill>
                <a:srgbClr val="000000"/>
              </a:solidFill>
              <a:latin typeface="Cambria Math"/>
              <a:ea typeface="Cambria Math"/>
            </a:rPr>
            <a:t>2</a:t>
          </a:r>
          <a:r>
            <a:rPr lang="es-ES" sz="1400" b="0" i="0" u="none" strike="noStrike" baseline="0">
              <a:solidFill>
                <a:srgbClr val="000000"/>
              </a:solidFill>
              <a:latin typeface="Cambria Math"/>
              <a:ea typeface="Cambria Math"/>
            </a:rPr>
            <a:t>) = (100/M</a:t>
          </a:r>
          <a:r>
            <a:rPr lang="es-ES" sz="1400" b="0" i="0" u="none" strike="noStrike" baseline="-25000">
              <a:solidFill>
                <a:srgbClr val="000000"/>
              </a:solidFill>
              <a:latin typeface="Cambria Math"/>
              <a:ea typeface="Cambria Math"/>
            </a:rPr>
            <a:t>1</a:t>
          </a:r>
          <a:r>
            <a:rPr lang="es-ES" sz="1400" b="0" i="0" u="none" strike="noStrike" baseline="0">
              <a:solidFill>
                <a:srgbClr val="000000"/>
              </a:solidFill>
              <a:latin typeface="Cambria Math"/>
              <a:ea typeface="Cambria Math"/>
            </a:rPr>
            <a:t> )</a:t>
          </a:r>
          <a:r>
            <a:rPr lang="es-ES" sz="1400" b="0" i="0" u="none" strike="noStrike" baseline="0">
              <a:solidFill>
                <a:srgbClr val="000000"/>
              </a:solidFill>
              <a:latin typeface="Calibri"/>
            </a:rPr>
            <a:t>; </a:t>
          </a:r>
        </a:p>
      </xdr:txBody>
    </xdr:sp>
    <xdr:clientData/>
  </xdr:twoCellAnchor>
  <xdr:twoCellAnchor editAs="oneCell">
    <xdr:from>
      <xdr:col>2</xdr:col>
      <xdr:colOff>51785</xdr:colOff>
      <xdr:row>13</xdr:row>
      <xdr:rowOff>165427</xdr:rowOff>
    </xdr:from>
    <xdr:to>
      <xdr:col>8</xdr:col>
      <xdr:colOff>536466</xdr:colOff>
      <xdr:row>17</xdr:row>
      <xdr:rowOff>120977</xdr:rowOff>
    </xdr:to>
    <xdr:sp macro="" textlink="">
      <xdr:nvSpPr>
        <xdr:cNvPr id="7" name="6 CuadroTexto"/>
        <xdr:cNvSpPr txBox="1">
          <a:spLocks noChangeArrowheads="1"/>
        </xdr:cNvSpPr>
      </xdr:nvSpPr>
      <xdr:spPr bwMode="auto">
        <a:xfrm>
          <a:off x="1135664" y="2552151"/>
          <a:ext cx="4020974" cy="700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461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mbria Math"/>
              <a:ea typeface="Cambria Math"/>
            </a:rPr>
            <a:t>(∂f</a:t>
          </a:r>
          <a:r>
            <a:rPr lang="es-ES" sz="1100" b="0" i="0" u="none" strike="noStrike" baseline="-25000">
              <a:solidFill>
                <a:srgbClr val="000000"/>
              </a:solidFill>
              <a:latin typeface="Cambria Math"/>
              <a:ea typeface="Cambria Math"/>
            </a:rPr>
            <a:t>lavado</a:t>
          </a:r>
          <a:r>
            <a:rPr lang="es-ES" sz="1100" b="0" i="0" u="none" strike="noStrike" baseline="0">
              <a:solidFill>
                <a:srgbClr val="000000"/>
              </a:solidFill>
              <a:latin typeface="Cambria Math"/>
              <a:ea typeface="Cambria Math"/>
            </a:rPr>
            <a:t>/∂M</a:t>
          </a:r>
          <a:r>
            <a:rPr lang="es-ES" sz="1100" b="0" i="0" u="none" strike="noStrike" baseline="-25000">
              <a:solidFill>
                <a:srgbClr val="000000"/>
              </a:solidFill>
              <a:latin typeface="Cambria Math"/>
              <a:ea typeface="Cambria Math"/>
            </a:rPr>
            <a:t>1</a:t>
          </a:r>
          <a:r>
            <a:rPr lang="es-ES" sz="1100" b="0" i="0" u="none" strike="noStrike" baseline="0">
              <a:solidFill>
                <a:srgbClr val="000000"/>
              </a:solidFill>
              <a:latin typeface="Cambria Math"/>
              <a:ea typeface="Cambria Math"/>
            </a:rPr>
            <a:t>) = (100(P-M</a:t>
          </a:r>
          <a:r>
            <a:rPr lang="es-ES" sz="1100" b="0" i="0" u="none" strike="noStrike" baseline="-25000">
              <a:solidFill>
                <a:srgbClr val="000000"/>
              </a:solidFill>
              <a:latin typeface="Cambria Math"/>
              <a:ea typeface="Cambria Math"/>
            </a:rPr>
            <a:t>2</a:t>
          </a:r>
          <a:r>
            <a:rPr lang="es-ES" sz="1100" b="0" i="0" u="none" strike="noStrike" baseline="0">
              <a:solidFill>
                <a:srgbClr val="000000"/>
              </a:solidFill>
              <a:latin typeface="Cambria Math"/>
              <a:ea typeface="Cambria Math"/>
            </a:rPr>
            <a:t>))/(M</a:t>
          </a:r>
          <a:r>
            <a:rPr lang="es-ES" sz="1100" b="0" i="0" u="none" strike="noStrike" baseline="-25000">
              <a:solidFill>
                <a:srgbClr val="000000"/>
              </a:solidFill>
              <a:latin typeface="Cambria Math"/>
              <a:ea typeface="Cambria Math"/>
            </a:rPr>
            <a:t>1</a:t>
          </a:r>
          <a:r>
            <a:rPr lang="es-ES" sz="1100" b="0" i="0" u="none" strike="noStrike" baseline="0">
              <a:solidFill>
                <a:srgbClr val="000000"/>
              </a:solidFill>
              <a:latin typeface="Cambria Math"/>
              <a:ea typeface="Cambria Math"/>
            </a:rPr>
            <a:t>)</a:t>
          </a:r>
          <a:r>
            <a:rPr lang="es-ES" sz="1100" b="0" i="0" u="none" strike="noStrike" baseline="30000">
              <a:solidFill>
                <a:srgbClr val="000000"/>
              </a:solidFill>
              <a:latin typeface="Cambria Math"/>
              <a:ea typeface="Cambria Math"/>
            </a:rPr>
            <a:t>2</a:t>
          </a:r>
          <a:r>
            <a:rPr lang="es-ES" sz="1100" b="0" i="0" u="none" strike="noStrike" baseline="0">
              <a:solidFill>
                <a:srgbClr val="000000"/>
              </a:solidFill>
              <a:latin typeface="Cambria Math"/>
              <a:ea typeface="Cambria Math"/>
            </a:rPr>
            <a:t> </a:t>
          </a:r>
        </a:p>
      </xdr:txBody>
    </xdr:sp>
    <xdr:clientData/>
  </xdr:twoCellAnchor>
  <xdr:twoCellAnchor>
    <xdr:from>
      <xdr:col>2</xdr:col>
      <xdr:colOff>339397</xdr:colOff>
      <xdr:row>8</xdr:row>
      <xdr:rowOff>153276</xdr:rowOff>
    </xdr:from>
    <xdr:to>
      <xdr:col>6</xdr:col>
      <xdr:colOff>448879</xdr:colOff>
      <xdr:row>10</xdr:row>
      <xdr:rowOff>229914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7 CuadroTexto"/>
            <xdr:cNvSpPr txBox="1"/>
          </xdr:nvSpPr>
          <xdr:spPr>
            <a:xfrm>
              <a:off x="1423276" y="1543707"/>
              <a:ext cx="2364827" cy="44887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/>
                          </a:rPr>
                          <m:t>𝑓</m:t>
                        </m:r>
                      </m:e>
                      <m:sub>
                        <m:r>
                          <a:rPr lang="es-ES" sz="1100" b="0" i="1">
                            <a:latin typeface="Cambria Math"/>
                          </a:rPr>
                          <m:t>𝑙</m:t>
                        </m:r>
                        <m:r>
                          <a:rPr lang="es-ES" sz="11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𝑎𝑣𝑎𝑑𝑜</m:t>
                        </m:r>
                      </m:sub>
                    </m:sSub>
                    <m:r>
                      <a:rPr lang="es-ES" sz="1100" b="0" i="1">
                        <a:latin typeface="Cambria Math"/>
                      </a:rPr>
                      <m:t>= </m:t>
                    </m:r>
                    <m:f>
                      <m:fPr>
                        <m:ctrlPr>
                          <a:rPr lang="es-E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s-ES" sz="1100" b="0" i="1">
                            <a:latin typeface="Cambria Math"/>
                          </a:rPr>
                          <m:t>(</m:t>
                        </m:r>
                        <m:sSub>
                          <m:sSubPr>
                            <m:ctrlPr>
                              <a:rPr lang="es-E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latin typeface="Cambria Math"/>
                              </a:rPr>
                              <m:t>𝑀</m:t>
                            </m:r>
                          </m:e>
                          <m:sub>
                            <m:r>
                              <a:rPr lang="es-ES" sz="11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es-ES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es-E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latin typeface="Cambria Math"/>
                              </a:rPr>
                              <m:t>𝑀</m:t>
                            </m:r>
                          </m:e>
                          <m:sub>
                            <m:r>
                              <a:rPr lang="es-ES" sz="11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es-ES" sz="1100" b="0" i="1">
                            <a:latin typeface="Cambria Math"/>
                          </a:rPr>
                          <m:t>)+</m:t>
                        </m:r>
                        <m:r>
                          <a:rPr lang="es-ES" sz="1100" b="0" i="1">
                            <a:latin typeface="Cambria Math"/>
                          </a:rPr>
                          <m:t>𝑃</m:t>
                        </m:r>
                      </m:num>
                      <m:den>
                        <m:sSub>
                          <m:sSubPr>
                            <m:ctrlPr>
                              <a:rPr lang="es-E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latin typeface="Cambria Math"/>
                              </a:rPr>
                              <m:t>𝑀</m:t>
                            </m:r>
                          </m:e>
                          <m:sub>
                            <m:r>
                              <a:rPr lang="es-ES" sz="11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es-ES" sz="1100" b="0" i="1">
                        <a:latin typeface="Cambria Math"/>
                        <a:ea typeface="Cambria Math"/>
                      </a:rPr>
                      <m:t>×100</m:t>
                    </m:r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8" name="7 CuadroTexto"/>
            <xdr:cNvSpPr txBox="1"/>
          </xdr:nvSpPr>
          <xdr:spPr>
            <a:xfrm>
              <a:off x="1423276" y="1543707"/>
              <a:ext cx="2364827" cy="44887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ES" sz="1100" b="0" i="0">
                  <a:latin typeface="Cambria Math"/>
                </a:rPr>
                <a:t>𝑓_𝑙</a:t>
              </a:r>
              <a:r>
                <a:rPr lang="es-ES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𝑎𝑣𝑎𝑑𝑜</a:t>
              </a:r>
              <a:r>
                <a:rPr lang="es-ES" sz="1100" b="0" i="0">
                  <a:latin typeface="Cambria Math"/>
                </a:rPr>
                <a:t>=  ((𝑀_1−𝑀_2)+𝑃)/𝑀_1 </a:t>
              </a:r>
              <a:r>
                <a:rPr lang="es-ES" sz="1100" b="0" i="0">
                  <a:latin typeface="Cambria Math"/>
                  <a:ea typeface="Cambria Math"/>
                </a:rPr>
                <a:t>×100</a:t>
              </a:r>
              <a:endParaRPr lang="es-ES" sz="1100"/>
            </a:p>
          </xdr:txBody>
        </xdr:sp>
      </mc:Fallback>
    </mc:AlternateContent>
    <xdr:clientData/>
  </xdr:twoCellAnchor>
  <xdr:twoCellAnchor>
    <xdr:from>
      <xdr:col>2</xdr:col>
      <xdr:colOff>87587</xdr:colOff>
      <xdr:row>17</xdr:row>
      <xdr:rowOff>175172</xdr:rowOff>
    </xdr:from>
    <xdr:to>
      <xdr:col>7</xdr:col>
      <xdr:colOff>284655</xdr:colOff>
      <xdr:row>20</xdr:row>
      <xdr:rowOff>37682</xdr:rowOff>
    </xdr:to>
    <xdr:sp macro="" textlink="">
      <xdr:nvSpPr>
        <xdr:cNvPr id="12" name="11 CuadroTexto"/>
        <xdr:cNvSpPr txBox="1"/>
      </xdr:nvSpPr>
      <xdr:spPr>
        <a:xfrm>
          <a:off x="1171466" y="3306379"/>
          <a:ext cx="2966982" cy="4208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800" i="1">
              <a:latin typeface="Cambria Math" panose="02040503050406030204" pitchFamily="18" charset="0"/>
              <a:ea typeface="Cambria Math" panose="02040503050406030204" pitchFamily="18" charset="0"/>
            </a:rPr>
            <a:t>u</a:t>
          </a:r>
          <a:r>
            <a:rPr lang="es-ES" sz="1800" i="1" baseline="-25000">
              <a:latin typeface="Cambria Math" panose="02040503050406030204" pitchFamily="18" charset="0"/>
              <a:ea typeface="Cambria Math" panose="02040503050406030204" pitchFamily="18" charset="0"/>
            </a:rPr>
            <a:t>M1  </a:t>
          </a:r>
          <a:r>
            <a:rPr lang="es-ES" sz="1800" i="1" baseline="0">
              <a:latin typeface="Cambria Math" panose="02040503050406030204" pitchFamily="18" charset="0"/>
              <a:ea typeface="Cambria Math" panose="02040503050406030204" pitchFamily="18" charset="0"/>
            </a:rPr>
            <a:t>=  u</a:t>
          </a:r>
          <a:r>
            <a:rPr lang="es-ES" sz="1800" i="1" cap="all" baseline="-25000">
              <a:latin typeface="Cambria Math" panose="02040503050406030204" pitchFamily="18" charset="0"/>
              <a:ea typeface="Cambria Math" panose="02040503050406030204" pitchFamily="18" charset="0"/>
            </a:rPr>
            <a:t>M2</a:t>
          </a:r>
          <a:r>
            <a:rPr lang="es-ES" sz="1800" i="1" baseline="0">
              <a:latin typeface="Cambria Math" panose="02040503050406030204" pitchFamily="18" charset="0"/>
              <a:ea typeface="Cambria Math" panose="02040503050406030204" pitchFamily="18" charset="0"/>
            </a:rPr>
            <a:t>  = u</a:t>
          </a:r>
          <a:r>
            <a:rPr lang="es-ES" sz="1800" i="1" baseline="-25000">
              <a:latin typeface="Cambria Math" panose="02040503050406030204" pitchFamily="18" charset="0"/>
              <a:ea typeface="Cambria Math" panose="02040503050406030204" pitchFamily="18" charset="0"/>
            </a:rPr>
            <a:t> P</a:t>
          </a:r>
          <a:r>
            <a:rPr lang="es-ES" sz="1800" i="1" baseline="0">
              <a:latin typeface="Cambria Math" panose="02040503050406030204" pitchFamily="18" charset="0"/>
              <a:ea typeface="Cambria Math" panose="02040503050406030204" pitchFamily="18" charset="0"/>
            </a:rPr>
            <a:t> = u</a:t>
          </a:r>
          <a:r>
            <a:rPr lang="es-ES" sz="1800" i="1" baseline="-25000">
              <a:latin typeface="Cambria Math" panose="02040503050406030204" pitchFamily="18" charset="0"/>
              <a:ea typeface="Cambria Math" panose="02040503050406030204" pitchFamily="18" charset="0"/>
            </a:rPr>
            <a:t>balanza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47625</xdr:rowOff>
        </xdr:from>
        <xdr:to>
          <xdr:col>8</xdr:col>
          <xdr:colOff>257175</xdr:colOff>
          <xdr:row>15</xdr:row>
          <xdr:rowOff>47625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19</xdr:row>
          <xdr:rowOff>152400</xdr:rowOff>
        </xdr:from>
        <xdr:to>
          <xdr:col>7</xdr:col>
          <xdr:colOff>428625</xdr:colOff>
          <xdr:row>23</xdr:row>
          <xdr:rowOff>133350</xdr:rowOff>
        </xdr:to>
        <xdr:sp macro="" textlink="">
          <xdr:nvSpPr>
            <xdr:cNvPr id="17411" name="Object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130174</xdr:rowOff>
    </xdr:from>
    <xdr:to>
      <xdr:col>2</xdr:col>
      <xdr:colOff>495076</xdr:colOff>
      <xdr:row>2</xdr:row>
      <xdr:rowOff>114299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0174"/>
          <a:ext cx="1587276" cy="53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65</xdr:row>
      <xdr:rowOff>0</xdr:rowOff>
    </xdr:from>
    <xdr:to>
      <xdr:col>5</xdr:col>
      <xdr:colOff>304800</xdr:colOff>
      <xdr:row>65</xdr:row>
      <xdr:rowOff>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476250</xdr:colOff>
      <xdr:row>47</xdr:row>
      <xdr:rowOff>57150</xdr:rowOff>
    </xdr:from>
    <xdr:to>
      <xdr:col>7</xdr:col>
      <xdr:colOff>520552</xdr:colOff>
      <xdr:row>56</xdr:row>
      <xdr:rowOff>155058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389640</xdr:colOff>
      <xdr:row>14</xdr:row>
      <xdr:rowOff>109575</xdr:rowOff>
    </xdr:from>
    <xdr:to>
      <xdr:col>7</xdr:col>
      <xdr:colOff>509476</xdr:colOff>
      <xdr:row>19</xdr:row>
      <xdr:rowOff>166726</xdr:rowOff>
    </xdr:to>
    <xdr:sp macro="" textlink="">
      <xdr:nvSpPr>
        <xdr:cNvPr id="7" name="22 CuadroTexto"/>
        <xdr:cNvSpPr txBox="1">
          <a:spLocks noChangeArrowheads="1"/>
        </xdr:cNvSpPr>
      </xdr:nvSpPr>
      <xdr:spPr bwMode="auto">
        <a:xfrm>
          <a:off x="921268" y="2723412"/>
          <a:ext cx="3431435" cy="99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48056" rIns="0" bIns="0" anchor="t" upright="1"/>
        <a:lstStyle/>
        <a:p>
          <a:pPr algn="l" rtl="0">
            <a:defRPr sz="1000"/>
          </a:pPr>
          <a:r>
            <a:rPr lang="es-ES" sz="1600" b="0" i="0" u="none" strike="noStrike" baseline="0">
              <a:solidFill>
                <a:srgbClr val="000000"/>
              </a:solidFill>
              <a:latin typeface="Cambria Math"/>
              <a:ea typeface="Cambria Math"/>
            </a:rPr>
            <a:t>(∂f</a:t>
          </a:r>
          <a:r>
            <a:rPr lang="es-ES" sz="1600" b="0" i="0" u="none" strike="noStrike" baseline="-25000">
              <a:solidFill>
                <a:srgbClr val="000000"/>
              </a:solidFill>
              <a:latin typeface="Cambria Math"/>
              <a:ea typeface="Cambria Math"/>
            </a:rPr>
            <a:t>seco</a:t>
          </a:r>
          <a:r>
            <a:rPr lang="es-ES" sz="1600" b="0" i="0" u="none" strike="noStrike" baseline="0">
              <a:solidFill>
                <a:srgbClr val="000000"/>
              </a:solidFill>
              <a:latin typeface="Cambria Math"/>
              <a:ea typeface="Cambria Math"/>
            </a:rPr>
            <a:t>/∂M</a:t>
          </a:r>
          <a:r>
            <a:rPr lang="es-ES" sz="1600" b="0" i="0" u="none" strike="noStrike" baseline="-25000">
              <a:solidFill>
                <a:srgbClr val="000000"/>
              </a:solidFill>
              <a:latin typeface="Cambria Math"/>
              <a:ea typeface="Cambria Math"/>
            </a:rPr>
            <a:t>1</a:t>
          </a:r>
          <a:r>
            <a:rPr lang="es-ES" sz="1600" b="0" i="0" u="none" strike="noStrike" baseline="0">
              <a:solidFill>
                <a:srgbClr val="000000"/>
              </a:solidFill>
              <a:latin typeface="Cambria Math"/>
              <a:ea typeface="Cambria Math"/>
            </a:rPr>
            <a:t>) = (-100P/(M</a:t>
          </a:r>
          <a:r>
            <a:rPr lang="es-ES" sz="1600" b="0" i="0" u="none" strike="noStrike" baseline="-25000">
              <a:solidFill>
                <a:srgbClr val="000000"/>
              </a:solidFill>
              <a:latin typeface="Cambria Math"/>
              <a:ea typeface="Cambria Math"/>
            </a:rPr>
            <a:t>1</a:t>
          </a:r>
          <a:r>
            <a:rPr lang="es-ES" sz="1600" b="0" i="0" u="none" strike="noStrike" baseline="0">
              <a:solidFill>
                <a:srgbClr val="000000"/>
              </a:solidFill>
              <a:latin typeface="Cambria Math"/>
              <a:ea typeface="Cambria Math"/>
            </a:rPr>
            <a:t>)</a:t>
          </a:r>
          <a:r>
            <a:rPr lang="es-ES" sz="1600" b="0" i="0" u="none" strike="noStrike" baseline="30000">
              <a:solidFill>
                <a:srgbClr val="000000"/>
              </a:solidFill>
              <a:latin typeface="Cambria Math"/>
              <a:ea typeface="Cambria Math"/>
            </a:rPr>
            <a:t>2</a:t>
          </a:r>
          <a:r>
            <a:rPr lang="es-ES" sz="1600" b="0" i="0" u="none" strike="noStrike" baseline="0">
              <a:solidFill>
                <a:srgbClr val="000000"/>
              </a:solidFill>
              <a:latin typeface="Cambria Math"/>
              <a:ea typeface="Cambria Math"/>
            </a:rPr>
            <a:t> )</a:t>
          </a:r>
          <a:r>
            <a:rPr lang="es-ES" sz="1600" b="0" i="0" u="none" strike="noStrike" baseline="0">
              <a:solidFill>
                <a:srgbClr val="000000"/>
              </a:solidFill>
              <a:latin typeface="Calibri"/>
            </a:rPr>
            <a:t>;</a:t>
          </a:r>
        </a:p>
      </xdr:txBody>
    </xdr:sp>
    <xdr:clientData/>
  </xdr:twoCellAnchor>
  <xdr:twoCellAnchor>
    <xdr:from>
      <xdr:col>2</xdr:col>
      <xdr:colOff>155057</xdr:colOff>
      <xdr:row>18</xdr:row>
      <xdr:rowOff>132907</xdr:rowOff>
    </xdr:from>
    <xdr:to>
      <xdr:col>7</xdr:col>
      <xdr:colOff>33226</xdr:colOff>
      <xdr:row>20</xdr:row>
      <xdr:rowOff>177209</xdr:rowOff>
    </xdr:to>
    <xdr:sp macro="" textlink="">
      <xdr:nvSpPr>
        <xdr:cNvPr id="8" name="7 CuadroTexto"/>
        <xdr:cNvSpPr txBox="1"/>
      </xdr:nvSpPr>
      <xdr:spPr>
        <a:xfrm>
          <a:off x="1240464" y="3499884"/>
          <a:ext cx="2635989" cy="4208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800" i="1">
              <a:latin typeface="Cambria Math" panose="02040503050406030204" pitchFamily="18" charset="0"/>
              <a:ea typeface="Cambria Math" panose="02040503050406030204" pitchFamily="18" charset="0"/>
            </a:rPr>
            <a:t>u</a:t>
          </a:r>
          <a:r>
            <a:rPr lang="es-ES" sz="1800" i="1" baseline="-25000">
              <a:latin typeface="Cambria Math" panose="02040503050406030204" pitchFamily="18" charset="0"/>
              <a:ea typeface="Cambria Math" panose="02040503050406030204" pitchFamily="18" charset="0"/>
            </a:rPr>
            <a:t>M1  </a:t>
          </a:r>
          <a:r>
            <a:rPr lang="es-ES" sz="1800" i="1" baseline="0">
              <a:latin typeface="Cambria Math" panose="02040503050406030204" pitchFamily="18" charset="0"/>
              <a:ea typeface="Cambria Math" panose="02040503050406030204" pitchFamily="18" charset="0"/>
            </a:rPr>
            <a:t>=  u</a:t>
          </a:r>
          <a:r>
            <a:rPr lang="es-ES" sz="1800" i="1" baseline="-25000">
              <a:latin typeface="Cambria Math" panose="02040503050406030204" pitchFamily="18" charset="0"/>
              <a:ea typeface="Cambria Math" panose="02040503050406030204" pitchFamily="18" charset="0"/>
            </a:rPr>
            <a:t> P</a:t>
          </a:r>
          <a:r>
            <a:rPr lang="es-ES" sz="1800" i="1" baseline="0">
              <a:latin typeface="Cambria Math" panose="02040503050406030204" pitchFamily="18" charset="0"/>
              <a:ea typeface="Cambria Math" panose="02040503050406030204" pitchFamily="18" charset="0"/>
            </a:rPr>
            <a:t> = u</a:t>
          </a:r>
          <a:r>
            <a:rPr lang="es-ES" sz="1800" i="1" baseline="-25000">
              <a:latin typeface="Cambria Math" panose="02040503050406030204" pitchFamily="18" charset="0"/>
              <a:ea typeface="Cambria Math" panose="02040503050406030204" pitchFamily="18" charset="0"/>
            </a:rPr>
            <a:t>balanza</a:t>
          </a:r>
        </a:p>
      </xdr:txBody>
    </xdr:sp>
    <xdr:clientData/>
  </xdr:twoCellAnchor>
  <xdr:twoCellAnchor>
    <xdr:from>
      <xdr:col>2</xdr:col>
      <xdr:colOff>465174</xdr:colOff>
      <xdr:row>9</xdr:row>
      <xdr:rowOff>11076</xdr:rowOff>
    </xdr:from>
    <xdr:to>
      <xdr:col>6</xdr:col>
      <xdr:colOff>110756</xdr:colOff>
      <xdr:row>11</xdr:row>
      <xdr:rowOff>88604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9 CuadroTexto"/>
            <xdr:cNvSpPr txBox="1"/>
          </xdr:nvSpPr>
          <xdr:spPr>
            <a:xfrm>
              <a:off x="1550581" y="1672413"/>
              <a:ext cx="1893925" cy="58700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ES" sz="1600" i="1">
                  <a:latin typeface="Cambria Math" panose="02040503050406030204" pitchFamily="18" charset="0"/>
                  <a:ea typeface="Cambria Math" panose="02040503050406030204" pitchFamily="18" charset="0"/>
                </a:rPr>
                <a:t>f</a:t>
              </a:r>
              <a:r>
                <a:rPr lang="es-ES" sz="1600" i="1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 en seco </a:t>
              </a:r>
              <a:r>
                <a:rPr lang="es-ES" sz="1600" i="1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14:m>
                <m:oMath xmlns:m="http://schemas.openxmlformats.org/officeDocument/2006/math">
                  <m:f>
                    <m:fPr>
                      <m:ctrlPr>
                        <a:rPr lang="es-ES" sz="1600" i="1" baseline="0">
                          <a:latin typeface="Cambria Math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es-ES" sz="1600" b="0" i="1" baseline="0">
                          <a:latin typeface="Cambria Math"/>
                          <a:ea typeface="Cambria Math" panose="02040503050406030204" pitchFamily="18" charset="0"/>
                        </a:rPr>
                        <m:t>𝑃</m:t>
                      </m:r>
                    </m:num>
                    <m:den>
                      <m:sSub>
                        <m:sSubPr>
                          <m:ctrlPr>
                            <a:rPr lang="es-ES" sz="1600" b="0" i="1" baseline="0">
                              <a:latin typeface="Cambria Math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ES" sz="1600" b="0" i="1" baseline="0">
                              <a:latin typeface="Cambria Math"/>
                              <a:ea typeface="Cambria Math" panose="02040503050406030204" pitchFamily="18" charset="0"/>
                            </a:rPr>
                            <m:t>𝑀</m:t>
                          </m:r>
                        </m:e>
                        <m:sub>
                          <m:r>
                            <a:rPr lang="es-ES" sz="1600" b="0" i="1" baseline="0">
                              <a:latin typeface="Cambria Math"/>
                              <a:ea typeface="Cambria Math" panose="02040503050406030204" pitchFamily="18" charset="0"/>
                            </a:rPr>
                            <m:t>1</m:t>
                          </m:r>
                        </m:sub>
                      </m:sSub>
                    </m:den>
                  </m:f>
                  <m:r>
                    <a:rPr lang="es-ES" sz="1600" i="1" baseline="0">
                      <a:latin typeface="Cambria Math"/>
                      <a:ea typeface="Cambria Math"/>
                    </a:rPr>
                    <m:t>×</m:t>
                  </m:r>
                  <m:r>
                    <a:rPr lang="es-ES" sz="1600" b="0" i="1" baseline="0">
                      <a:latin typeface="Cambria Math"/>
                      <a:ea typeface="Cambria Math"/>
                    </a:rPr>
                    <m:t>100</m:t>
                  </m:r>
                </m:oMath>
              </a14:m>
              <a:endParaRPr lang="es-ES" sz="1600" i="1" baseline="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0" name="9 CuadroTexto"/>
            <xdr:cNvSpPr txBox="1"/>
          </xdr:nvSpPr>
          <xdr:spPr>
            <a:xfrm>
              <a:off x="1550581" y="1672413"/>
              <a:ext cx="1893925" cy="58700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ES" sz="1600" i="1">
                  <a:latin typeface="Cambria Math" panose="02040503050406030204" pitchFamily="18" charset="0"/>
                  <a:ea typeface="Cambria Math" panose="02040503050406030204" pitchFamily="18" charset="0"/>
                </a:rPr>
                <a:t>f</a:t>
              </a:r>
              <a:r>
                <a:rPr lang="es-ES" sz="1600" i="1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 en seco </a:t>
              </a:r>
              <a:r>
                <a:rPr lang="es-ES" sz="1600" i="1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:r>
                <a:rPr lang="es-ES" sz="1600" b="0" i="0" baseline="0">
                  <a:latin typeface="Cambria Math"/>
                  <a:ea typeface="Cambria Math" panose="02040503050406030204" pitchFamily="18" charset="0"/>
                </a:rPr>
                <a:t>𝑃/𝑀_1 </a:t>
              </a:r>
              <a:r>
                <a:rPr lang="es-ES" sz="1600" i="0" baseline="0">
                  <a:latin typeface="Cambria Math"/>
                  <a:ea typeface="Cambria Math"/>
                </a:rPr>
                <a:t>×</a:t>
              </a:r>
              <a:r>
                <a:rPr lang="es-ES" sz="1600" b="0" i="0" baseline="0">
                  <a:latin typeface="Cambria Math"/>
                  <a:ea typeface="Cambria Math"/>
                </a:rPr>
                <a:t>100</a:t>
              </a:r>
              <a:endParaRPr lang="es-ES" sz="1600" i="1" baseline="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12</xdr:row>
          <xdr:rowOff>161925</xdr:rowOff>
        </xdr:from>
        <xdr:to>
          <xdr:col>7</xdr:col>
          <xdr:colOff>323850</xdr:colOff>
          <xdr:row>16</xdr:row>
          <xdr:rowOff>57150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21</xdr:row>
          <xdr:rowOff>9525</xdr:rowOff>
        </xdr:from>
        <xdr:to>
          <xdr:col>7</xdr:col>
          <xdr:colOff>457200</xdr:colOff>
          <xdr:row>23</xdr:row>
          <xdr:rowOff>533400</xdr:rowOff>
        </xdr:to>
        <xdr:sp macro="" textlink="">
          <xdr:nvSpPr>
            <xdr:cNvPr id="16387" name="Object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409575</xdr:colOff>
      <xdr:row>1</xdr:row>
      <xdr:rowOff>333375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1476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64</xdr:row>
      <xdr:rowOff>0</xdr:rowOff>
    </xdr:from>
    <xdr:to>
      <xdr:col>5</xdr:col>
      <xdr:colOff>304800</xdr:colOff>
      <xdr:row>64</xdr:row>
      <xdr:rowOff>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476250</xdr:colOff>
      <xdr:row>46</xdr:row>
      <xdr:rowOff>45674</xdr:rowOff>
    </xdr:from>
    <xdr:to>
      <xdr:col>7</xdr:col>
      <xdr:colOff>523875</xdr:colOff>
      <xdr:row>55</xdr:row>
      <xdr:rowOff>45214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</xdr:col>
      <xdr:colOff>364455</xdr:colOff>
      <xdr:row>8</xdr:row>
      <xdr:rowOff>176938</xdr:rowOff>
    </xdr:from>
    <xdr:ext cx="2642230" cy="528638"/>
    <xdr:sp macro="" textlink="">
      <xdr:nvSpPr>
        <xdr:cNvPr id="5" name="4 CuadroTexto"/>
        <xdr:cNvSpPr txBox="1"/>
      </xdr:nvSpPr>
      <xdr:spPr>
        <a:xfrm>
          <a:off x="1443190" y="1634378"/>
          <a:ext cx="2642230" cy="5286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400" b="0" i="0">
              <a:latin typeface="Cambria Math"/>
            </a:rPr>
            <a:t>%𝑅</a:t>
          </a:r>
          <a:r>
            <a:rPr lang="es-ES" sz="1400" b="0" i="0" baseline="-25000">
              <a:latin typeface="Cambria Math"/>
            </a:rPr>
            <a:t>0,063 </a:t>
          </a:r>
          <a:r>
            <a:rPr lang="es-ES" sz="1400" b="0" i="0">
              <a:latin typeface="Cambria Math"/>
            </a:rPr>
            <a:t>= (𝑀</a:t>
          </a:r>
          <a:r>
            <a:rPr lang="es-ES" sz="1400" b="0" i="0" baseline="-25000">
              <a:latin typeface="Cambria Math"/>
            </a:rPr>
            <a:t>2</a:t>
          </a:r>
          <a:r>
            <a:rPr lang="es-ES" sz="1400" b="0" i="0">
              <a:latin typeface="Cambria Math"/>
            </a:rPr>
            <a:t>/𝑀</a:t>
          </a:r>
          <a:r>
            <a:rPr lang="es-ES" sz="1400" b="0" i="0" baseline="-25000">
              <a:latin typeface="Cambria Math"/>
            </a:rPr>
            <a:t>1</a:t>
          </a:r>
          <a:r>
            <a:rPr lang="es-ES" sz="1400" b="0" i="0">
              <a:latin typeface="Cambria Math"/>
            </a:rPr>
            <a:t>)</a:t>
          </a:r>
          <a:r>
            <a:rPr lang="es-ES" sz="1400" b="0" i="0">
              <a:latin typeface="Cambria Math"/>
              <a:ea typeface="Cambria Math"/>
            </a:rPr>
            <a:t>×100</a:t>
          </a:r>
          <a:r>
            <a:rPr lang="es-ES" sz="1400"/>
            <a:t>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15</xdr:row>
          <xdr:rowOff>95250</xdr:rowOff>
        </xdr:from>
        <xdr:to>
          <xdr:col>2</xdr:col>
          <xdr:colOff>400050</xdr:colOff>
          <xdr:row>18</xdr:row>
          <xdr:rowOff>95250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16</xdr:row>
          <xdr:rowOff>76200</xdr:rowOff>
        </xdr:from>
        <xdr:to>
          <xdr:col>6</xdr:col>
          <xdr:colOff>304800</xdr:colOff>
          <xdr:row>17</xdr:row>
          <xdr:rowOff>114300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11</xdr:row>
          <xdr:rowOff>38100</xdr:rowOff>
        </xdr:from>
        <xdr:to>
          <xdr:col>8</xdr:col>
          <xdr:colOff>133350</xdr:colOff>
          <xdr:row>15</xdr:row>
          <xdr:rowOff>95250</xdr:rowOff>
        </xdr:to>
        <xdr:sp macro="" textlink="">
          <xdr:nvSpPr>
            <xdr:cNvPr id="15363" name="Object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504825</xdr:colOff>
          <xdr:row>15</xdr:row>
          <xdr:rowOff>152400</xdr:rowOff>
        </xdr:from>
        <xdr:to>
          <xdr:col>8</xdr:col>
          <xdr:colOff>666750</xdr:colOff>
          <xdr:row>18</xdr:row>
          <xdr:rowOff>152400</xdr:rowOff>
        </xdr:to>
        <xdr:sp macro="" textlink="">
          <xdr:nvSpPr>
            <xdr:cNvPr id="15364" name="Object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76200</xdr:rowOff>
        </xdr:from>
        <xdr:to>
          <xdr:col>7</xdr:col>
          <xdr:colOff>333375</xdr:colOff>
          <xdr:row>21</xdr:row>
          <xdr:rowOff>142875</xdr:rowOff>
        </xdr:to>
        <xdr:sp macro="" textlink="">
          <xdr:nvSpPr>
            <xdr:cNvPr id="15365" name="Object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161925</xdr:rowOff>
        </xdr:from>
        <xdr:to>
          <xdr:col>3</xdr:col>
          <xdr:colOff>9525</xdr:colOff>
          <xdr:row>20</xdr:row>
          <xdr:rowOff>171450</xdr:rowOff>
        </xdr:to>
        <xdr:sp macro="" textlink="">
          <xdr:nvSpPr>
            <xdr:cNvPr id="15366" name="Object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61045</xdr:rowOff>
    </xdr:from>
    <xdr:to>
      <xdr:col>2</xdr:col>
      <xdr:colOff>616961</xdr:colOff>
      <xdr:row>2</xdr:row>
      <xdr:rowOff>129885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61045"/>
          <a:ext cx="1699346" cy="620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67</xdr:row>
      <xdr:rowOff>0</xdr:rowOff>
    </xdr:from>
    <xdr:to>
      <xdr:col>5</xdr:col>
      <xdr:colOff>304800</xdr:colOff>
      <xdr:row>67</xdr:row>
      <xdr:rowOff>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432954</xdr:colOff>
      <xdr:row>49</xdr:row>
      <xdr:rowOff>89621</xdr:rowOff>
    </xdr:from>
    <xdr:to>
      <xdr:col>7</xdr:col>
      <xdr:colOff>480579</xdr:colOff>
      <xdr:row>58</xdr:row>
      <xdr:rowOff>95682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508722</xdr:colOff>
      <xdr:row>8</xdr:row>
      <xdr:rowOff>173183</xdr:rowOff>
    </xdr:from>
    <xdr:to>
      <xdr:col>7</xdr:col>
      <xdr:colOff>411307</xdr:colOff>
      <xdr:row>11</xdr:row>
      <xdr:rowOff>10824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5 CuadroTexto"/>
            <xdr:cNvSpPr txBox="1"/>
          </xdr:nvSpPr>
          <xdr:spPr>
            <a:xfrm>
              <a:off x="1039091" y="1677700"/>
              <a:ext cx="3247159" cy="42213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s-ES" sz="1100" b="0" i="1">
                            <a:latin typeface="Cambria Math"/>
                          </a:rPr>
                          <m:t>𝑖</m:t>
                        </m:r>
                      </m:sub>
                    </m:sSub>
                    <m:r>
                      <a:rPr lang="es-ES" sz="1100" b="0" i="1">
                        <a:latin typeface="Cambria Math"/>
                      </a:rPr>
                      <m:t>=100−</m:t>
                    </m:r>
                    <m:f>
                      <m:fPr>
                        <m:ctrlPr>
                          <a:rPr lang="es-E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s-ES" sz="1100" b="0" i="1">
                            <a:latin typeface="Cambria Math"/>
                          </a:rPr>
                          <m:t>100</m:t>
                        </m:r>
                      </m:num>
                      <m:den>
                        <m:sSub>
                          <m:sSubPr>
                            <m:ctrlPr>
                              <a:rPr lang="es-E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latin typeface="Cambria Math"/>
                              </a:rPr>
                              <m:t>𝑀</m:t>
                            </m:r>
                          </m:e>
                          <m:sub>
                            <m:r>
                              <a:rPr lang="es-ES" sz="11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</m:den>
                    </m:f>
                    <m:d>
                      <m:dPr>
                        <m:begChr m:val="["/>
                        <m:endChr m:val="]"/>
                        <m:ctrlPr>
                          <a:rPr lang="es-E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E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latin typeface="Cambria Math"/>
                              </a:rPr>
                              <m:t>𝑅</m:t>
                            </m:r>
                          </m:e>
                          <m:sub>
                            <m:r>
                              <a:rPr lang="es-ES" sz="11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es-ES" sz="11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es-E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latin typeface="Cambria Math"/>
                              </a:rPr>
                              <m:t>𝑅</m:t>
                            </m:r>
                          </m:e>
                          <m:sub>
                            <m:r>
                              <a:rPr lang="es-ES" sz="11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es-ES" sz="1100" b="0" i="1">
                            <a:latin typeface="Cambria Math"/>
                          </a:rPr>
                          <m:t>+…+</m:t>
                        </m:r>
                        <m:sSub>
                          <m:sSubPr>
                            <m:ctrlPr>
                              <a:rPr lang="es-E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latin typeface="Cambria Math"/>
                              </a:rPr>
                              <m:t>𝑅</m:t>
                            </m:r>
                          </m:e>
                          <m:sub>
                            <m:r>
                              <a:rPr lang="es-ES" sz="1100" b="0" i="1">
                                <a:latin typeface="Cambria Math"/>
                              </a:rPr>
                              <m:t>𝑖</m:t>
                            </m:r>
                          </m:sub>
                        </m:sSub>
                      </m:e>
                    </m:d>
                    <m:r>
                      <a:rPr lang="es-ES" sz="1100" b="0" i="1">
                        <a:latin typeface="Cambria Math"/>
                      </a:rPr>
                      <m:t>  ;   </m:t>
                    </m:r>
                    <m:r>
                      <a:rPr lang="es-ES" sz="1100" b="0" i="1">
                        <a:latin typeface="Cambria Math"/>
                      </a:rPr>
                      <m:t>𝑖</m:t>
                    </m:r>
                    <m:r>
                      <a:rPr lang="es-ES" sz="1100" b="0" i="1">
                        <a:latin typeface="Cambria Math"/>
                        <a:ea typeface="Cambria Math"/>
                      </a:rPr>
                      <m:t>≠0,063</m:t>
                    </m:r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6" name="5 CuadroTexto"/>
            <xdr:cNvSpPr txBox="1"/>
          </xdr:nvSpPr>
          <xdr:spPr>
            <a:xfrm>
              <a:off x="1039091" y="1677700"/>
              <a:ext cx="3247159" cy="42213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ES" sz="1100" b="0" i="0">
                  <a:latin typeface="Cambria Math"/>
                </a:rPr>
                <a:t>𝑃_𝑖=100−100/𝑀_1  [𝑅_1+𝑅_2+…+𝑅_𝑖 ]   ;   𝑖</a:t>
              </a:r>
              <a:r>
                <a:rPr lang="es-ES" sz="1100" b="0" i="0">
                  <a:latin typeface="Cambria Math"/>
                  <a:ea typeface="Cambria Math"/>
                </a:rPr>
                <a:t>≠0,063</a:t>
              </a:r>
              <a:endParaRPr lang="es-ES" sz="1100"/>
            </a:p>
          </xdr:txBody>
        </xdr:sp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228600</xdr:colOff>
          <xdr:row>16</xdr:row>
          <xdr:rowOff>47625</xdr:rowOff>
        </xdr:from>
        <xdr:to>
          <xdr:col>4</xdr:col>
          <xdr:colOff>428625</xdr:colOff>
          <xdr:row>18</xdr:row>
          <xdr:rowOff>133350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12</xdr:row>
          <xdr:rowOff>47625</xdr:rowOff>
        </xdr:from>
        <xdr:to>
          <xdr:col>8</xdr:col>
          <xdr:colOff>552450</xdr:colOff>
          <xdr:row>15</xdr:row>
          <xdr:rowOff>152400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476250</xdr:colOff>
          <xdr:row>20</xdr:row>
          <xdr:rowOff>180975</xdr:rowOff>
        </xdr:from>
        <xdr:to>
          <xdr:col>7</xdr:col>
          <xdr:colOff>238125</xdr:colOff>
          <xdr:row>23</xdr:row>
          <xdr:rowOff>447675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</xdr:row>
          <xdr:rowOff>171450</xdr:rowOff>
        </xdr:from>
        <xdr:to>
          <xdr:col>7</xdr:col>
          <xdr:colOff>733425</xdr:colOff>
          <xdr:row>20</xdr:row>
          <xdr:rowOff>104775</xdr:rowOff>
        </xdr:to>
        <xdr:sp macro="" textlink="">
          <xdr:nvSpPr>
            <xdr:cNvPr id="14340" name="Object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561975</xdr:colOff>
          <xdr:row>15</xdr:row>
          <xdr:rowOff>161925</xdr:rowOff>
        </xdr:from>
        <xdr:to>
          <xdr:col>7</xdr:col>
          <xdr:colOff>685800</xdr:colOff>
          <xdr:row>18</xdr:row>
          <xdr:rowOff>161925</xdr:rowOff>
        </xdr:to>
        <xdr:sp macro="" textlink="">
          <xdr:nvSpPr>
            <xdr:cNvPr id="14341" name="Object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447675</xdr:colOff>
      <xdr:row>2</xdr:row>
      <xdr:rowOff>47625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14573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72</xdr:row>
      <xdr:rowOff>0</xdr:rowOff>
    </xdr:from>
    <xdr:to>
      <xdr:col>5</xdr:col>
      <xdr:colOff>304800</xdr:colOff>
      <xdr:row>72</xdr:row>
      <xdr:rowOff>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476250</xdr:colOff>
      <xdr:row>53</xdr:row>
      <xdr:rowOff>57150</xdr:rowOff>
    </xdr:from>
    <xdr:to>
      <xdr:col>7</xdr:col>
      <xdr:colOff>523875</xdr:colOff>
      <xdr:row>62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16</xdr:row>
          <xdr:rowOff>9525</xdr:rowOff>
        </xdr:from>
        <xdr:to>
          <xdr:col>2</xdr:col>
          <xdr:colOff>171450</xdr:colOff>
          <xdr:row>18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200025</xdr:colOff>
          <xdr:row>9</xdr:row>
          <xdr:rowOff>28575</xdr:rowOff>
        </xdr:from>
        <xdr:to>
          <xdr:col>5</xdr:col>
          <xdr:colOff>238125</xdr:colOff>
          <xdr:row>11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219075</xdr:colOff>
          <xdr:row>16</xdr:row>
          <xdr:rowOff>9525</xdr:rowOff>
        </xdr:from>
        <xdr:to>
          <xdr:col>4</xdr:col>
          <xdr:colOff>533400</xdr:colOff>
          <xdr:row>18</xdr:row>
          <xdr:rowOff>104775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581025</xdr:colOff>
          <xdr:row>16</xdr:row>
          <xdr:rowOff>57150</xdr:rowOff>
        </xdr:from>
        <xdr:to>
          <xdr:col>7</xdr:col>
          <xdr:colOff>114300</xdr:colOff>
          <xdr:row>18</xdr:row>
          <xdr:rowOff>114300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304800</xdr:colOff>
          <xdr:row>16</xdr:row>
          <xdr:rowOff>28575</xdr:rowOff>
        </xdr:from>
        <xdr:to>
          <xdr:col>8</xdr:col>
          <xdr:colOff>695325</xdr:colOff>
          <xdr:row>18</xdr:row>
          <xdr:rowOff>123825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12</xdr:row>
          <xdr:rowOff>28575</xdr:rowOff>
        </xdr:from>
        <xdr:to>
          <xdr:col>8</xdr:col>
          <xdr:colOff>228600</xdr:colOff>
          <xdr:row>16</xdr:row>
          <xdr:rowOff>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20</xdr:row>
          <xdr:rowOff>180975</xdr:rowOff>
        </xdr:from>
        <xdr:to>
          <xdr:col>8</xdr:col>
          <xdr:colOff>171450</xdr:colOff>
          <xdr:row>23</xdr:row>
          <xdr:rowOff>104775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19</xdr:row>
          <xdr:rowOff>0</xdr:rowOff>
        </xdr:from>
        <xdr:to>
          <xdr:col>3</xdr:col>
          <xdr:colOff>342900</xdr:colOff>
          <xdr:row>20</xdr:row>
          <xdr:rowOff>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21</xdr:row>
          <xdr:rowOff>0</xdr:rowOff>
        </xdr:from>
        <xdr:to>
          <xdr:col>4</xdr:col>
          <xdr:colOff>257175</xdr:colOff>
          <xdr:row>23</xdr:row>
          <xdr:rowOff>114300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447675</xdr:colOff>
      <xdr:row>2</xdr:row>
      <xdr:rowOff>47625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14573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68</xdr:row>
      <xdr:rowOff>0</xdr:rowOff>
    </xdr:from>
    <xdr:to>
      <xdr:col>5</xdr:col>
      <xdr:colOff>304800</xdr:colOff>
      <xdr:row>68</xdr:row>
      <xdr:rowOff>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476250</xdr:colOff>
      <xdr:row>49</xdr:row>
      <xdr:rowOff>57150</xdr:rowOff>
    </xdr:from>
    <xdr:to>
      <xdr:col>7</xdr:col>
      <xdr:colOff>523875</xdr:colOff>
      <xdr:row>58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17</xdr:row>
          <xdr:rowOff>104775</xdr:rowOff>
        </xdr:from>
        <xdr:to>
          <xdr:col>2</xdr:col>
          <xdr:colOff>285750</xdr:colOff>
          <xdr:row>20</xdr:row>
          <xdr:rowOff>133350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466725</xdr:colOff>
          <xdr:row>9</xdr:row>
          <xdr:rowOff>19050</xdr:rowOff>
        </xdr:from>
        <xdr:to>
          <xdr:col>5</xdr:col>
          <xdr:colOff>447675</xdr:colOff>
          <xdr:row>11</xdr:row>
          <xdr:rowOff>133350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13</xdr:row>
          <xdr:rowOff>9525</xdr:rowOff>
        </xdr:from>
        <xdr:to>
          <xdr:col>8</xdr:col>
          <xdr:colOff>552450</xdr:colOff>
          <xdr:row>17</xdr:row>
          <xdr:rowOff>47625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209550</xdr:colOff>
          <xdr:row>17</xdr:row>
          <xdr:rowOff>123825</xdr:rowOff>
        </xdr:from>
        <xdr:to>
          <xdr:col>5</xdr:col>
          <xdr:colOff>285750</xdr:colOff>
          <xdr:row>20</xdr:row>
          <xdr:rowOff>152400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17</xdr:row>
          <xdr:rowOff>104775</xdr:rowOff>
        </xdr:from>
        <xdr:to>
          <xdr:col>8</xdr:col>
          <xdr:colOff>114300</xdr:colOff>
          <xdr:row>20</xdr:row>
          <xdr:rowOff>133350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3.bin"/><Relationship Id="rId13" Type="http://schemas.openxmlformats.org/officeDocument/2006/relationships/image" Target="../media/image38.emf"/><Relationship Id="rId18" Type="http://schemas.openxmlformats.org/officeDocument/2006/relationships/oleObject" Target="../embeddings/oleObject48.bin"/><Relationship Id="rId3" Type="http://schemas.openxmlformats.org/officeDocument/2006/relationships/vmlDrawing" Target="../drawings/vmlDrawing9.vml"/><Relationship Id="rId21" Type="http://schemas.openxmlformats.org/officeDocument/2006/relationships/image" Target="../media/image49.emf"/><Relationship Id="rId7" Type="http://schemas.openxmlformats.org/officeDocument/2006/relationships/image" Target="../media/image45.emf"/><Relationship Id="rId12" Type="http://schemas.openxmlformats.org/officeDocument/2006/relationships/oleObject" Target="../embeddings/oleObject45.bin"/><Relationship Id="rId17" Type="http://schemas.openxmlformats.org/officeDocument/2006/relationships/image" Target="../media/image47.emf"/><Relationship Id="rId2" Type="http://schemas.openxmlformats.org/officeDocument/2006/relationships/drawing" Target="../drawings/drawing10.xml"/><Relationship Id="rId16" Type="http://schemas.openxmlformats.org/officeDocument/2006/relationships/oleObject" Target="../embeddings/oleObject47.bin"/><Relationship Id="rId20" Type="http://schemas.openxmlformats.org/officeDocument/2006/relationships/oleObject" Target="../embeddings/oleObject49.bin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42.bin"/><Relationship Id="rId11" Type="http://schemas.openxmlformats.org/officeDocument/2006/relationships/image" Target="../media/image37.emf"/><Relationship Id="rId24" Type="http://schemas.openxmlformats.org/officeDocument/2006/relationships/comments" Target="../comments9.xml"/><Relationship Id="rId5" Type="http://schemas.openxmlformats.org/officeDocument/2006/relationships/image" Target="../media/image44.emf"/><Relationship Id="rId15" Type="http://schemas.openxmlformats.org/officeDocument/2006/relationships/image" Target="../media/image46.wmf"/><Relationship Id="rId23" Type="http://schemas.openxmlformats.org/officeDocument/2006/relationships/image" Target="../media/image50.emf"/><Relationship Id="rId10" Type="http://schemas.openxmlformats.org/officeDocument/2006/relationships/oleObject" Target="../embeddings/oleObject44.bin"/><Relationship Id="rId19" Type="http://schemas.openxmlformats.org/officeDocument/2006/relationships/image" Target="../media/image48.emf"/><Relationship Id="rId4" Type="http://schemas.openxmlformats.org/officeDocument/2006/relationships/oleObject" Target="../embeddings/oleObject41.bin"/><Relationship Id="rId9" Type="http://schemas.openxmlformats.org/officeDocument/2006/relationships/image" Target="../media/image36.emf"/><Relationship Id="rId14" Type="http://schemas.openxmlformats.org/officeDocument/2006/relationships/oleObject" Target="../embeddings/oleObject46.bin"/><Relationship Id="rId22" Type="http://schemas.openxmlformats.org/officeDocument/2006/relationships/oleObject" Target="../embeddings/oleObject5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3.bin"/><Relationship Id="rId3" Type="http://schemas.openxmlformats.org/officeDocument/2006/relationships/vmlDrawing" Target="../drawings/vmlDrawing10.vml"/><Relationship Id="rId7" Type="http://schemas.openxmlformats.org/officeDocument/2006/relationships/image" Target="../media/image52.emf"/><Relationship Id="rId12" Type="http://schemas.openxmlformats.org/officeDocument/2006/relationships/comments" Target="../comments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oleObject52.bin"/><Relationship Id="rId11" Type="http://schemas.openxmlformats.org/officeDocument/2006/relationships/image" Target="../media/image54.emf"/><Relationship Id="rId5" Type="http://schemas.openxmlformats.org/officeDocument/2006/relationships/image" Target="../media/image51.emf"/><Relationship Id="rId10" Type="http://schemas.openxmlformats.org/officeDocument/2006/relationships/oleObject" Target="../embeddings/oleObject54.bin"/><Relationship Id="rId4" Type="http://schemas.openxmlformats.org/officeDocument/2006/relationships/oleObject" Target="../embeddings/oleObject51.bin"/><Relationship Id="rId9" Type="http://schemas.openxmlformats.org/officeDocument/2006/relationships/image" Target="../media/image53.emf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7.bin"/><Relationship Id="rId13" Type="http://schemas.openxmlformats.org/officeDocument/2006/relationships/image" Target="../media/image59.emf"/><Relationship Id="rId3" Type="http://schemas.openxmlformats.org/officeDocument/2006/relationships/vmlDrawing" Target="../drawings/vmlDrawing11.vml"/><Relationship Id="rId7" Type="http://schemas.openxmlformats.org/officeDocument/2006/relationships/image" Target="../media/image56.wmf"/><Relationship Id="rId12" Type="http://schemas.openxmlformats.org/officeDocument/2006/relationships/oleObject" Target="../embeddings/oleObject59.bin"/><Relationship Id="rId2" Type="http://schemas.openxmlformats.org/officeDocument/2006/relationships/drawing" Target="../drawings/drawing12.xml"/><Relationship Id="rId16" Type="http://schemas.openxmlformats.org/officeDocument/2006/relationships/comments" Target="../comments11.xml"/><Relationship Id="rId1" Type="http://schemas.openxmlformats.org/officeDocument/2006/relationships/printerSettings" Target="../printerSettings/printerSettings11.bin"/><Relationship Id="rId6" Type="http://schemas.openxmlformats.org/officeDocument/2006/relationships/oleObject" Target="../embeddings/oleObject56.bin"/><Relationship Id="rId11" Type="http://schemas.openxmlformats.org/officeDocument/2006/relationships/image" Target="../media/image58.emf"/><Relationship Id="rId5" Type="http://schemas.openxmlformats.org/officeDocument/2006/relationships/image" Target="../media/image55.wmf"/><Relationship Id="rId15" Type="http://schemas.openxmlformats.org/officeDocument/2006/relationships/image" Target="../media/image60.emf"/><Relationship Id="rId10" Type="http://schemas.openxmlformats.org/officeDocument/2006/relationships/oleObject" Target="../embeddings/oleObject58.bin"/><Relationship Id="rId4" Type="http://schemas.openxmlformats.org/officeDocument/2006/relationships/oleObject" Target="../embeddings/oleObject55.bin"/><Relationship Id="rId9" Type="http://schemas.openxmlformats.org/officeDocument/2006/relationships/image" Target="../media/image57.wmf"/><Relationship Id="rId14" Type="http://schemas.openxmlformats.org/officeDocument/2006/relationships/oleObject" Target="../embeddings/oleObject60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3.bin"/><Relationship Id="rId13" Type="http://schemas.openxmlformats.org/officeDocument/2006/relationships/image" Target="../media/image65.emf"/><Relationship Id="rId3" Type="http://schemas.openxmlformats.org/officeDocument/2006/relationships/vmlDrawing" Target="../drawings/vmlDrawing12.vml"/><Relationship Id="rId7" Type="http://schemas.openxmlformats.org/officeDocument/2006/relationships/image" Target="../media/image62.wmf"/><Relationship Id="rId12" Type="http://schemas.openxmlformats.org/officeDocument/2006/relationships/oleObject" Target="../embeddings/oleObject65.bin"/><Relationship Id="rId2" Type="http://schemas.openxmlformats.org/officeDocument/2006/relationships/drawing" Target="../drawings/drawing13.xml"/><Relationship Id="rId16" Type="http://schemas.openxmlformats.org/officeDocument/2006/relationships/comments" Target="../comments12.xml"/><Relationship Id="rId1" Type="http://schemas.openxmlformats.org/officeDocument/2006/relationships/printerSettings" Target="../printerSettings/printerSettings12.bin"/><Relationship Id="rId6" Type="http://schemas.openxmlformats.org/officeDocument/2006/relationships/oleObject" Target="../embeddings/oleObject62.bin"/><Relationship Id="rId11" Type="http://schemas.openxmlformats.org/officeDocument/2006/relationships/image" Target="../media/image64.wmf"/><Relationship Id="rId5" Type="http://schemas.openxmlformats.org/officeDocument/2006/relationships/image" Target="../media/image61.emf"/><Relationship Id="rId15" Type="http://schemas.openxmlformats.org/officeDocument/2006/relationships/image" Target="../media/image66.emf"/><Relationship Id="rId10" Type="http://schemas.openxmlformats.org/officeDocument/2006/relationships/oleObject" Target="../embeddings/oleObject64.bin"/><Relationship Id="rId4" Type="http://schemas.openxmlformats.org/officeDocument/2006/relationships/oleObject" Target="../embeddings/oleObject61.bin"/><Relationship Id="rId9" Type="http://schemas.openxmlformats.org/officeDocument/2006/relationships/image" Target="../media/image63.wmf"/><Relationship Id="rId14" Type="http://schemas.openxmlformats.org/officeDocument/2006/relationships/oleObject" Target="../embeddings/oleObject66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9.bin"/><Relationship Id="rId13" Type="http://schemas.openxmlformats.org/officeDocument/2006/relationships/image" Target="../media/image71.emf"/><Relationship Id="rId3" Type="http://schemas.openxmlformats.org/officeDocument/2006/relationships/vmlDrawing" Target="../drawings/vmlDrawing13.vml"/><Relationship Id="rId7" Type="http://schemas.openxmlformats.org/officeDocument/2006/relationships/image" Target="../media/image68.emf"/><Relationship Id="rId12" Type="http://schemas.openxmlformats.org/officeDocument/2006/relationships/oleObject" Target="../embeddings/oleObject71.bin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Relationship Id="rId6" Type="http://schemas.openxmlformats.org/officeDocument/2006/relationships/oleObject" Target="../embeddings/oleObject68.bin"/><Relationship Id="rId11" Type="http://schemas.openxmlformats.org/officeDocument/2006/relationships/image" Target="../media/image70.emf"/><Relationship Id="rId5" Type="http://schemas.openxmlformats.org/officeDocument/2006/relationships/image" Target="../media/image67.emf"/><Relationship Id="rId10" Type="http://schemas.openxmlformats.org/officeDocument/2006/relationships/oleObject" Target="../embeddings/oleObject70.bin"/><Relationship Id="rId4" Type="http://schemas.openxmlformats.org/officeDocument/2006/relationships/oleObject" Target="../embeddings/oleObject67.bin"/><Relationship Id="rId9" Type="http://schemas.openxmlformats.org/officeDocument/2006/relationships/image" Target="../media/image69.emf"/><Relationship Id="rId1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74.bin"/><Relationship Id="rId13" Type="http://schemas.openxmlformats.org/officeDocument/2006/relationships/image" Target="../media/image71.emf"/><Relationship Id="rId3" Type="http://schemas.openxmlformats.org/officeDocument/2006/relationships/vmlDrawing" Target="../drawings/vmlDrawing14.vml"/><Relationship Id="rId7" Type="http://schemas.openxmlformats.org/officeDocument/2006/relationships/image" Target="../media/image68.emf"/><Relationship Id="rId12" Type="http://schemas.openxmlformats.org/officeDocument/2006/relationships/oleObject" Target="../embeddings/oleObject76.bin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Relationship Id="rId6" Type="http://schemas.openxmlformats.org/officeDocument/2006/relationships/oleObject" Target="../embeddings/oleObject73.bin"/><Relationship Id="rId11" Type="http://schemas.openxmlformats.org/officeDocument/2006/relationships/image" Target="../media/image73.emf"/><Relationship Id="rId5" Type="http://schemas.openxmlformats.org/officeDocument/2006/relationships/image" Target="../media/image67.emf"/><Relationship Id="rId10" Type="http://schemas.openxmlformats.org/officeDocument/2006/relationships/oleObject" Target="../embeddings/oleObject75.bin"/><Relationship Id="rId4" Type="http://schemas.openxmlformats.org/officeDocument/2006/relationships/oleObject" Target="../embeddings/oleObject72.bin"/><Relationship Id="rId9" Type="http://schemas.openxmlformats.org/officeDocument/2006/relationships/image" Target="../media/image72.emf"/><Relationship Id="rId1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79.bin"/><Relationship Id="rId3" Type="http://schemas.openxmlformats.org/officeDocument/2006/relationships/vmlDrawing" Target="../drawings/vmlDrawing15.vml"/><Relationship Id="rId7" Type="http://schemas.openxmlformats.org/officeDocument/2006/relationships/image" Target="../media/image75.emf"/><Relationship Id="rId12" Type="http://schemas.openxmlformats.org/officeDocument/2006/relationships/comments" Target="../comments15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Relationship Id="rId6" Type="http://schemas.openxmlformats.org/officeDocument/2006/relationships/oleObject" Target="../embeddings/oleObject78.bin"/><Relationship Id="rId11" Type="http://schemas.openxmlformats.org/officeDocument/2006/relationships/image" Target="../media/image77.emf"/><Relationship Id="rId5" Type="http://schemas.openxmlformats.org/officeDocument/2006/relationships/image" Target="../media/image74.emf"/><Relationship Id="rId10" Type="http://schemas.openxmlformats.org/officeDocument/2006/relationships/oleObject" Target="../embeddings/oleObject80.bin"/><Relationship Id="rId4" Type="http://schemas.openxmlformats.org/officeDocument/2006/relationships/oleObject" Target="../embeddings/oleObject77.bin"/><Relationship Id="rId9" Type="http://schemas.openxmlformats.org/officeDocument/2006/relationships/image" Target="../media/image76.emf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omments" Target="../comments16.xml"/><Relationship Id="rId3" Type="http://schemas.openxmlformats.org/officeDocument/2006/relationships/vmlDrawing" Target="../drawings/vmlDrawing16.vml"/><Relationship Id="rId7" Type="http://schemas.openxmlformats.org/officeDocument/2006/relationships/image" Target="../media/image79.emf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Relationship Id="rId6" Type="http://schemas.openxmlformats.org/officeDocument/2006/relationships/oleObject" Target="../embeddings/oleObject82.bin"/><Relationship Id="rId5" Type="http://schemas.openxmlformats.org/officeDocument/2006/relationships/image" Target="../media/image78.wmf"/><Relationship Id="rId4" Type="http://schemas.openxmlformats.org/officeDocument/2006/relationships/oleObject" Target="../embeddings/oleObject81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5.bin"/><Relationship Id="rId3" Type="http://schemas.openxmlformats.org/officeDocument/2006/relationships/vmlDrawing" Target="../drawings/vmlDrawing17.vml"/><Relationship Id="rId7" Type="http://schemas.openxmlformats.org/officeDocument/2006/relationships/image" Target="../media/image81.emf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Relationship Id="rId6" Type="http://schemas.openxmlformats.org/officeDocument/2006/relationships/oleObject" Target="../embeddings/oleObject84.bin"/><Relationship Id="rId5" Type="http://schemas.openxmlformats.org/officeDocument/2006/relationships/image" Target="../media/image80.emf"/><Relationship Id="rId10" Type="http://schemas.openxmlformats.org/officeDocument/2006/relationships/comments" Target="../comments17.xml"/><Relationship Id="rId4" Type="http://schemas.openxmlformats.org/officeDocument/2006/relationships/oleObject" Target="../embeddings/oleObject83.bin"/><Relationship Id="rId9" Type="http://schemas.openxmlformats.org/officeDocument/2006/relationships/image" Target="../media/image82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7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2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5.emf"/><Relationship Id="rId14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9.bin"/><Relationship Id="rId13" Type="http://schemas.openxmlformats.org/officeDocument/2006/relationships/image" Target="../media/image13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10.emf"/><Relationship Id="rId12" Type="http://schemas.openxmlformats.org/officeDocument/2006/relationships/oleObject" Target="../embeddings/oleObject11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8.bin"/><Relationship Id="rId11" Type="http://schemas.openxmlformats.org/officeDocument/2006/relationships/image" Target="../media/image12.emf"/><Relationship Id="rId5" Type="http://schemas.openxmlformats.org/officeDocument/2006/relationships/image" Target="../media/image9.emf"/><Relationship Id="rId10" Type="http://schemas.openxmlformats.org/officeDocument/2006/relationships/oleObject" Target="../embeddings/oleObject10.bin"/><Relationship Id="rId4" Type="http://schemas.openxmlformats.org/officeDocument/2006/relationships/oleObject" Target="../embeddings/oleObject7.bin"/><Relationship Id="rId9" Type="http://schemas.openxmlformats.org/officeDocument/2006/relationships/image" Target="../media/image11.emf"/><Relationship Id="rId1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5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3.bin"/><Relationship Id="rId5" Type="http://schemas.openxmlformats.org/officeDocument/2006/relationships/image" Target="../media/image14.emf"/><Relationship Id="rId4" Type="http://schemas.openxmlformats.org/officeDocument/2006/relationships/oleObject" Target="../embeddings/oleObject1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18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5.bin"/><Relationship Id="rId5" Type="http://schemas.openxmlformats.org/officeDocument/2006/relationships/image" Target="../media/image17.emf"/><Relationship Id="rId4" Type="http://schemas.openxmlformats.org/officeDocument/2006/relationships/oleObject" Target="../embeddings/oleObject1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8.bin"/><Relationship Id="rId13" Type="http://schemas.openxmlformats.org/officeDocument/2006/relationships/image" Target="../media/image23.emf"/><Relationship Id="rId3" Type="http://schemas.openxmlformats.org/officeDocument/2006/relationships/vmlDrawing" Target="../drawings/vmlDrawing5.vml"/><Relationship Id="rId7" Type="http://schemas.openxmlformats.org/officeDocument/2006/relationships/image" Target="../media/image20.emf"/><Relationship Id="rId12" Type="http://schemas.openxmlformats.org/officeDocument/2006/relationships/oleObject" Target="../embeddings/oleObject20.bin"/><Relationship Id="rId2" Type="http://schemas.openxmlformats.org/officeDocument/2006/relationships/drawing" Target="../drawings/drawing6.xml"/><Relationship Id="rId16" Type="http://schemas.openxmlformats.org/officeDocument/2006/relationships/comments" Target="../comments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7.bin"/><Relationship Id="rId11" Type="http://schemas.openxmlformats.org/officeDocument/2006/relationships/image" Target="../media/image22.emf"/><Relationship Id="rId5" Type="http://schemas.openxmlformats.org/officeDocument/2006/relationships/image" Target="../media/image19.emf"/><Relationship Id="rId15" Type="http://schemas.openxmlformats.org/officeDocument/2006/relationships/image" Target="../media/image24.emf"/><Relationship Id="rId10" Type="http://schemas.openxmlformats.org/officeDocument/2006/relationships/oleObject" Target="../embeddings/oleObject19.bin"/><Relationship Id="rId4" Type="http://schemas.openxmlformats.org/officeDocument/2006/relationships/oleObject" Target="../embeddings/oleObject16.bin"/><Relationship Id="rId9" Type="http://schemas.openxmlformats.org/officeDocument/2006/relationships/image" Target="../media/image21.emf"/><Relationship Id="rId14" Type="http://schemas.openxmlformats.org/officeDocument/2006/relationships/oleObject" Target="../embeddings/oleObject2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4.bin"/><Relationship Id="rId13" Type="http://schemas.openxmlformats.org/officeDocument/2006/relationships/image" Target="../media/image29.emf"/><Relationship Id="rId3" Type="http://schemas.openxmlformats.org/officeDocument/2006/relationships/vmlDrawing" Target="../drawings/vmlDrawing6.vml"/><Relationship Id="rId7" Type="http://schemas.openxmlformats.org/officeDocument/2006/relationships/image" Target="../media/image26.emf"/><Relationship Id="rId12" Type="http://schemas.openxmlformats.org/officeDocument/2006/relationships/oleObject" Target="../embeddings/oleObject26.bin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3.bin"/><Relationship Id="rId11" Type="http://schemas.openxmlformats.org/officeDocument/2006/relationships/image" Target="../media/image28.emf"/><Relationship Id="rId5" Type="http://schemas.openxmlformats.org/officeDocument/2006/relationships/image" Target="../media/image25.emf"/><Relationship Id="rId10" Type="http://schemas.openxmlformats.org/officeDocument/2006/relationships/oleObject" Target="../embeddings/oleObject25.bin"/><Relationship Id="rId4" Type="http://schemas.openxmlformats.org/officeDocument/2006/relationships/oleObject" Target="../embeddings/oleObject22.bin"/><Relationship Id="rId9" Type="http://schemas.openxmlformats.org/officeDocument/2006/relationships/image" Target="../media/image27.emf"/><Relationship Id="rId1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9.bin"/><Relationship Id="rId13" Type="http://schemas.openxmlformats.org/officeDocument/2006/relationships/image" Target="../media/image34.emf"/><Relationship Id="rId18" Type="http://schemas.openxmlformats.org/officeDocument/2006/relationships/oleObject" Target="../embeddings/oleObject34.bin"/><Relationship Id="rId3" Type="http://schemas.openxmlformats.org/officeDocument/2006/relationships/vmlDrawing" Target="../drawings/vmlDrawing7.vml"/><Relationship Id="rId21" Type="http://schemas.openxmlformats.org/officeDocument/2006/relationships/image" Target="../media/image38.emf"/><Relationship Id="rId7" Type="http://schemas.openxmlformats.org/officeDocument/2006/relationships/image" Target="../media/image31.wmf"/><Relationship Id="rId12" Type="http://schemas.openxmlformats.org/officeDocument/2006/relationships/oleObject" Target="../embeddings/oleObject31.bin"/><Relationship Id="rId17" Type="http://schemas.openxmlformats.org/officeDocument/2006/relationships/image" Target="../media/image36.emf"/><Relationship Id="rId2" Type="http://schemas.openxmlformats.org/officeDocument/2006/relationships/drawing" Target="../drawings/drawing8.xml"/><Relationship Id="rId16" Type="http://schemas.openxmlformats.org/officeDocument/2006/relationships/oleObject" Target="../embeddings/oleObject33.bin"/><Relationship Id="rId20" Type="http://schemas.openxmlformats.org/officeDocument/2006/relationships/oleObject" Target="../embeddings/oleObject35.bin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8.bin"/><Relationship Id="rId11" Type="http://schemas.openxmlformats.org/officeDocument/2006/relationships/image" Target="../media/image33.emf"/><Relationship Id="rId5" Type="http://schemas.openxmlformats.org/officeDocument/2006/relationships/image" Target="../media/image30.emf"/><Relationship Id="rId15" Type="http://schemas.openxmlformats.org/officeDocument/2006/relationships/image" Target="../media/image35.emf"/><Relationship Id="rId10" Type="http://schemas.openxmlformats.org/officeDocument/2006/relationships/oleObject" Target="../embeddings/oleObject30.bin"/><Relationship Id="rId19" Type="http://schemas.openxmlformats.org/officeDocument/2006/relationships/image" Target="../media/image37.emf"/><Relationship Id="rId4" Type="http://schemas.openxmlformats.org/officeDocument/2006/relationships/oleObject" Target="../embeddings/oleObject27.bin"/><Relationship Id="rId9" Type="http://schemas.openxmlformats.org/officeDocument/2006/relationships/image" Target="../media/image32.emf"/><Relationship Id="rId14" Type="http://schemas.openxmlformats.org/officeDocument/2006/relationships/oleObject" Target="../embeddings/oleObject32.bin"/><Relationship Id="rId22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8.bin"/><Relationship Id="rId13" Type="http://schemas.openxmlformats.org/officeDocument/2006/relationships/image" Target="../media/image43.emf"/><Relationship Id="rId3" Type="http://schemas.openxmlformats.org/officeDocument/2006/relationships/vmlDrawing" Target="../drawings/vmlDrawing8.vml"/><Relationship Id="rId7" Type="http://schemas.openxmlformats.org/officeDocument/2006/relationships/image" Target="../media/image40.emf"/><Relationship Id="rId12" Type="http://schemas.openxmlformats.org/officeDocument/2006/relationships/oleObject" Target="../embeddings/oleObject40.bin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37.bin"/><Relationship Id="rId11" Type="http://schemas.openxmlformats.org/officeDocument/2006/relationships/image" Target="../media/image42.emf"/><Relationship Id="rId5" Type="http://schemas.openxmlformats.org/officeDocument/2006/relationships/image" Target="../media/image39.emf"/><Relationship Id="rId10" Type="http://schemas.openxmlformats.org/officeDocument/2006/relationships/oleObject" Target="../embeddings/oleObject39.bin"/><Relationship Id="rId4" Type="http://schemas.openxmlformats.org/officeDocument/2006/relationships/oleObject" Target="../embeddings/oleObject36.bin"/><Relationship Id="rId9" Type="http://schemas.openxmlformats.org/officeDocument/2006/relationships/image" Target="../media/image41.emf"/><Relationship Id="rId1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J16" sqref="J16"/>
    </sheetView>
  </sheetViews>
  <sheetFormatPr baseColWidth="10" defaultRowHeight="15"/>
  <sheetData/>
  <sheetProtection password="C3A4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79"/>
  <sheetViews>
    <sheetView topLeftCell="A22" zoomScale="90" zoomScaleNormal="90" workbookViewId="0">
      <selection activeCell="L46" sqref="L46"/>
    </sheetView>
  </sheetViews>
  <sheetFormatPr baseColWidth="10" defaultRowHeight="15"/>
  <cols>
    <col min="1" max="4" width="7.7109375" customWidth="1"/>
    <col min="5" max="5" width="8.85546875" customWidth="1"/>
    <col min="6" max="7" width="7.7109375" customWidth="1"/>
  </cols>
  <sheetData>
    <row r="1" spans="1:12">
      <c r="A1" s="44"/>
      <c r="B1" s="35"/>
      <c r="C1" s="35"/>
      <c r="D1" s="35"/>
      <c r="E1" s="35"/>
      <c r="F1" s="35"/>
      <c r="G1" s="35"/>
      <c r="H1" s="35"/>
      <c r="I1" s="32"/>
    </row>
    <row r="2" spans="1:12" ht="22.5" customHeight="1">
      <c r="A2" s="7"/>
      <c r="B2" s="6"/>
      <c r="C2" s="6"/>
      <c r="D2" s="116" t="s">
        <v>124</v>
      </c>
      <c r="E2" s="116"/>
      <c r="F2" s="116"/>
      <c r="G2" s="116"/>
      <c r="H2" s="116"/>
      <c r="I2" s="117"/>
    </row>
    <row r="3" spans="1:12">
      <c r="A3" s="7"/>
      <c r="B3" s="6"/>
      <c r="C3" s="6"/>
      <c r="D3" s="9" t="s">
        <v>116</v>
      </c>
      <c r="E3" s="9"/>
      <c r="F3" s="9"/>
      <c r="G3" s="9"/>
      <c r="H3" s="9" t="s">
        <v>21</v>
      </c>
      <c r="I3" s="5"/>
    </row>
    <row r="4" spans="1:12">
      <c r="A4" s="30" t="s">
        <v>20</v>
      </c>
      <c r="B4" s="18"/>
      <c r="C4" s="18"/>
      <c r="D4" s="18"/>
      <c r="E4" s="18"/>
      <c r="F4" s="18"/>
      <c r="G4" s="18"/>
      <c r="H4" s="18"/>
      <c r="I4" s="17"/>
      <c r="J4" s="1"/>
      <c r="K4" s="1"/>
      <c r="L4" s="1"/>
    </row>
    <row r="5" spans="1:12">
      <c r="A5" s="16" t="s">
        <v>19</v>
      </c>
      <c r="B5" s="9"/>
      <c r="C5" s="9"/>
      <c r="D5" s="123"/>
      <c r="E5" s="125"/>
      <c r="F5" s="125"/>
      <c r="G5" s="125"/>
      <c r="H5" s="125"/>
      <c r="I5" s="124"/>
      <c r="J5" s="1"/>
      <c r="K5" s="1"/>
      <c r="L5" s="1"/>
    </row>
    <row r="6" spans="1:12" ht="6.75" customHeight="1">
      <c r="A6" s="16"/>
      <c r="B6" s="9"/>
      <c r="C6" s="9"/>
      <c r="D6" s="9"/>
      <c r="E6" s="9"/>
      <c r="F6" s="9"/>
      <c r="G6" s="9"/>
      <c r="H6" s="9"/>
      <c r="I6" s="8"/>
      <c r="J6" s="1"/>
      <c r="K6" s="1"/>
      <c r="L6" s="1"/>
    </row>
    <row r="7" spans="1:12">
      <c r="A7" s="16" t="s">
        <v>18</v>
      </c>
      <c r="B7" s="123"/>
      <c r="C7" s="124"/>
      <c r="D7" s="9"/>
      <c r="E7" s="9"/>
      <c r="F7" s="122" t="s">
        <v>114</v>
      </c>
      <c r="G7" s="122"/>
      <c r="H7" s="123"/>
      <c r="I7" s="124"/>
      <c r="J7" s="1"/>
      <c r="K7" s="1"/>
      <c r="L7" s="1"/>
    </row>
    <row r="8" spans="1:12" ht="6.75" customHeight="1">
      <c r="A8" s="16"/>
      <c r="B8" s="9"/>
      <c r="C8" s="9"/>
      <c r="D8" s="9"/>
      <c r="E8" s="9"/>
      <c r="F8" s="9"/>
      <c r="G8" s="9"/>
      <c r="H8" s="9"/>
      <c r="I8" s="8"/>
      <c r="J8" s="1"/>
      <c r="K8" s="1"/>
      <c r="L8" s="1"/>
    </row>
    <row r="9" spans="1:12">
      <c r="A9" s="30" t="s">
        <v>17</v>
      </c>
      <c r="B9" s="41"/>
      <c r="C9" s="41"/>
      <c r="D9" s="41"/>
      <c r="E9" s="41"/>
      <c r="F9" s="41"/>
      <c r="G9" s="41"/>
      <c r="H9" s="41"/>
      <c r="I9" s="40"/>
      <c r="J9" s="1"/>
      <c r="K9" s="1"/>
      <c r="L9" s="1"/>
    </row>
    <row r="10" spans="1:12">
      <c r="A10" s="36"/>
      <c r="B10" s="33"/>
      <c r="C10" s="33"/>
      <c r="D10" s="33"/>
      <c r="E10" s="33"/>
      <c r="F10" s="33"/>
      <c r="G10" s="33"/>
      <c r="H10" s="33"/>
      <c r="I10" s="39"/>
      <c r="J10" s="1"/>
      <c r="K10" s="1"/>
      <c r="L10" s="1"/>
    </row>
    <row r="11" spans="1:12">
      <c r="A11" s="16"/>
      <c r="B11" s="9"/>
      <c r="D11" s="9"/>
      <c r="E11" s="9"/>
      <c r="F11" s="9"/>
      <c r="G11" s="9"/>
      <c r="H11" s="9"/>
      <c r="I11" s="8"/>
      <c r="J11" s="1"/>
      <c r="K11" s="1"/>
      <c r="L11" s="1"/>
    </row>
    <row r="12" spans="1:12">
      <c r="A12" s="38" t="s">
        <v>16</v>
      </c>
      <c r="B12" s="37"/>
      <c r="C12" s="18"/>
      <c r="D12" s="18"/>
      <c r="E12" s="18"/>
      <c r="F12" s="18"/>
      <c r="G12" s="18"/>
      <c r="H12" s="18"/>
      <c r="I12" s="17"/>
      <c r="J12" s="1"/>
      <c r="K12" s="1"/>
      <c r="L12" s="1"/>
    </row>
    <row r="13" spans="1:12">
      <c r="A13" s="36"/>
      <c r="B13" s="34"/>
      <c r="C13" s="34"/>
      <c r="D13" s="33"/>
      <c r="E13" s="35"/>
      <c r="F13" s="34"/>
      <c r="G13" s="34"/>
      <c r="H13" s="33"/>
      <c r="I13" s="32"/>
      <c r="J13" s="1"/>
      <c r="K13" s="1"/>
      <c r="L13" s="1"/>
    </row>
    <row r="14" spans="1:12">
      <c r="A14" s="16"/>
      <c r="B14" s="9"/>
      <c r="C14" s="9"/>
      <c r="D14" s="9"/>
      <c r="E14" s="9"/>
      <c r="F14" s="9"/>
      <c r="G14" s="9"/>
      <c r="H14" s="9"/>
      <c r="I14" s="8"/>
      <c r="J14" s="1"/>
      <c r="K14" s="1"/>
      <c r="L14" s="1"/>
    </row>
    <row r="15" spans="1:12">
      <c r="A15" s="16"/>
      <c r="B15" s="9"/>
      <c r="C15" s="9"/>
      <c r="D15" s="9"/>
      <c r="E15" s="9"/>
      <c r="F15" s="9"/>
      <c r="G15" s="9"/>
      <c r="H15" s="9"/>
      <c r="I15" s="8"/>
      <c r="J15" s="1"/>
      <c r="K15" s="1"/>
      <c r="L15" s="1"/>
    </row>
    <row r="16" spans="1:12">
      <c r="A16" s="16"/>
      <c r="B16" s="9"/>
      <c r="C16" s="9"/>
      <c r="D16" s="9"/>
      <c r="E16" s="9"/>
      <c r="F16" s="9"/>
      <c r="G16" s="9"/>
      <c r="H16" s="9"/>
      <c r="I16" s="8"/>
      <c r="J16" s="1"/>
      <c r="K16" s="1"/>
      <c r="L16" s="1"/>
    </row>
    <row r="17" spans="1:12">
      <c r="A17" s="16"/>
      <c r="B17" s="9"/>
      <c r="C17" s="9"/>
      <c r="D17" s="9"/>
      <c r="E17" s="9"/>
      <c r="F17" s="9"/>
      <c r="G17" s="9"/>
      <c r="H17" s="9"/>
      <c r="I17" s="8"/>
      <c r="J17" s="1"/>
      <c r="K17" s="1"/>
      <c r="L17" s="1"/>
    </row>
    <row r="18" spans="1:12">
      <c r="A18" s="16"/>
      <c r="B18" s="9"/>
      <c r="C18" s="9"/>
      <c r="D18" s="9"/>
      <c r="E18" s="9"/>
      <c r="F18" s="9"/>
      <c r="G18" s="9"/>
      <c r="H18" s="9"/>
      <c r="I18" s="8"/>
      <c r="J18" s="1"/>
      <c r="K18" s="1"/>
      <c r="L18" s="1"/>
    </row>
    <row r="19" spans="1:12">
      <c r="A19" s="31"/>
      <c r="B19" s="9"/>
      <c r="C19" s="9"/>
      <c r="D19" s="9"/>
      <c r="E19" s="9"/>
      <c r="F19" s="9"/>
      <c r="G19" s="9"/>
      <c r="H19" s="9"/>
      <c r="I19" s="8"/>
      <c r="J19" s="1"/>
      <c r="K19" s="1"/>
      <c r="L19" s="1"/>
    </row>
    <row r="20" spans="1:12">
      <c r="A20" s="31"/>
      <c r="B20" s="9"/>
      <c r="C20" s="9"/>
      <c r="D20" s="9"/>
      <c r="E20" s="9"/>
      <c r="F20" s="9"/>
      <c r="G20" s="9"/>
      <c r="H20" s="9"/>
      <c r="I20" s="8"/>
      <c r="J20" s="1"/>
      <c r="K20" s="1"/>
      <c r="L20" s="1"/>
    </row>
    <row r="21" spans="1:12">
      <c r="A21" s="31"/>
      <c r="B21" s="9"/>
      <c r="C21" s="9"/>
      <c r="D21" s="9"/>
      <c r="E21" s="9"/>
      <c r="F21" s="9"/>
      <c r="G21" s="9"/>
      <c r="H21" s="9"/>
      <c r="I21" s="8"/>
      <c r="J21" s="1"/>
      <c r="K21" s="1"/>
      <c r="L21" s="1"/>
    </row>
    <row r="22" spans="1:12">
      <c r="A22" s="31"/>
      <c r="B22" s="9"/>
      <c r="C22" s="9"/>
      <c r="D22" s="9"/>
      <c r="E22" s="9"/>
      <c r="F22" s="9"/>
      <c r="G22" s="9"/>
      <c r="H22" s="9"/>
      <c r="I22" s="8"/>
      <c r="J22" s="1"/>
      <c r="K22" s="1"/>
      <c r="L22" s="1"/>
    </row>
    <row r="23" spans="1:12">
      <c r="A23" s="31"/>
      <c r="B23" s="9"/>
      <c r="C23" s="9"/>
      <c r="D23" s="9"/>
      <c r="E23" s="9"/>
      <c r="F23" s="9"/>
      <c r="G23" s="9"/>
      <c r="H23" s="9"/>
      <c r="I23" s="8"/>
      <c r="J23" s="1"/>
      <c r="K23" s="1"/>
      <c r="L23" s="1"/>
    </row>
    <row r="24" spans="1:12">
      <c r="A24" s="31"/>
      <c r="B24" s="9"/>
      <c r="C24" s="9"/>
      <c r="D24" s="9"/>
      <c r="E24" s="9"/>
      <c r="F24" s="9"/>
      <c r="G24" s="9"/>
      <c r="H24" s="9"/>
      <c r="I24" s="8"/>
      <c r="J24" s="1"/>
      <c r="K24" s="1"/>
      <c r="L24" s="1"/>
    </row>
    <row r="25" spans="1:12">
      <c r="A25" s="31"/>
      <c r="B25" s="9"/>
      <c r="C25" s="9"/>
      <c r="D25" s="9"/>
      <c r="E25" s="9"/>
      <c r="F25" s="9"/>
      <c r="G25" s="9"/>
      <c r="H25" s="9"/>
      <c r="I25" s="8"/>
      <c r="J25" s="1"/>
      <c r="K25" s="1"/>
      <c r="L25" s="1"/>
    </row>
    <row r="26" spans="1:12">
      <c r="A26" s="31"/>
      <c r="B26" s="9"/>
      <c r="C26" s="9"/>
      <c r="D26" s="9"/>
      <c r="E26" s="9"/>
      <c r="F26" s="9"/>
      <c r="G26" s="9"/>
      <c r="H26" s="9"/>
      <c r="I26" s="8"/>
      <c r="J26" s="1"/>
      <c r="K26" s="1"/>
      <c r="L26" s="1"/>
    </row>
    <row r="27" spans="1:12">
      <c r="A27" s="31"/>
      <c r="B27" s="9"/>
      <c r="C27" s="9"/>
      <c r="D27" s="9"/>
      <c r="E27" s="9"/>
      <c r="F27" s="9"/>
      <c r="G27" s="9"/>
      <c r="H27" s="9"/>
      <c r="I27" s="8"/>
      <c r="J27" s="1"/>
      <c r="K27" s="1"/>
      <c r="L27" s="1"/>
    </row>
    <row r="28" spans="1:12">
      <c r="A28" s="30" t="s">
        <v>113</v>
      </c>
      <c r="B28" s="18"/>
      <c r="C28" s="18"/>
      <c r="D28" s="18"/>
      <c r="E28" s="18"/>
      <c r="F28" s="18"/>
      <c r="G28" s="18"/>
      <c r="H28" s="18"/>
      <c r="I28" s="17"/>
      <c r="J28" s="1"/>
      <c r="K28" s="1"/>
      <c r="L28" s="1"/>
    </row>
    <row r="29" spans="1:12" ht="6.75" customHeight="1">
      <c r="A29" s="29"/>
      <c r="B29" s="9"/>
      <c r="C29" s="9"/>
      <c r="D29" s="9"/>
      <c r="E29" s="9"/>
      <c r="F29" s="9"/>
      <c r="G29" s="9"/>
      <c r="H29" s="9"/>
      <c r="I29" s="8"/>
      <c r="J29" s="1"/>
      <c r="K29" s="1"/>
      <c r="L29" s="1"/>
    </row>
    <row r="30" spans="1:12" ht="17.25" customHeight="1">
      <c r="A30" s="26" t="s">
        <v>39</v>
      </c>
      <c r="B30" s="9"/>
      <c r="C30" s="61">
        <v>706.9</v>
      </c>
      <c r="D30" s="6" t="s">
        <v>15</v>
      </c>
      <c r="E30" s="11" t="s">
        <v>40</v>
      </c>
      <c r="F30" s="64">
        <v>0.6</v>
      </c>
      <c r="G30" s="6" t="s">
        <v>15</v>
      </c>
      <c r="H30" s="11"/>
      <c r="I30" s="23"/>
      <c r="L30" s="1"/>
    </row>
    <row r="31" spans="1:12" ht="6.75" customHeight="1">
      <c r="A31" s="10"/>
      <c r="B31" s="9"/>
      <c r="C31" s="9"/>
      <c r="D31" s="6"/>
      <c r="E31" s="11"/>
      <c r="F31" s="20"/>
      <c r="G31" s="6"/>
      <c r="H31" s="11"/>
      <c r="I31" s="23"/>
      <c r="L31" s="1"/>
    </row>
    <row r="32" spans="1:12">
      <c r="A32" s="26" t="s">
        <v>41</v>
      </c>
      <c r="B32" s="9"/>
      <c r="C32" s="61">
        <v>1907.6</v>
      </c>
      <c r="D32" s="6" t="s">
        <v>15</v>
      </c>
      <c r="E32" s="11"/>
      <c r="F32" s="28"/>
      <c r="G32" s="27"/>
      <c r="H32" s="11"/>
      <c r="I32" s="23"/>
      <c r="L32" s="1"/>
    </row>
    <row r="33" spans="1:12" ht="6.75" customHeight="1">
      <c r="A33" s="10"/>
      <c r="B33" s="9"/>
      <c r="C33" s="9"/>
      <c r="D33" s="6"/>
      <c r="E33" s="11"/>
      <c r="F33" s="28"/>
      <c r="G33" s="27"/>
      <c r="H33" s="11"/>
      <c r="I33" s="23"/>
      <c r="L33" s="1"/>
    </row>
    <row r="34" spans="1:12">
      <c r="A34" s="26" t="s">
        <v>42</v>
      </c>
      <c r="B34" s="9"/>
      <c r="C34" s="61">
        <v>2753.9</v>
      </c>
      <c r="D34" s="6" t="s">
        <v>15</v>
      </c>
      <c r="E34" s="11"/>
      <c r="F34" s="28"/>
      <c r="G34" s="27"/>
      <c r="H34" s="11"/>
      <c r="I34" s="23"/>
      <c r="L34" s="1"/>
    </row>
    <row r="35" spans="1:12" ht="6.75" customHeight="1">
      <c r="A35" s="10"/>
      <c r="B35" s="9"/>
      <c r="C35" s="9"/>
      <c r="D35" s="6"/>
      <c r="E35" s="11"/>
      <c r="F35" s="20"/>
      <c r="G35" s="6"/>
      <c r="H35" s="11"/>
      <c r="I35" s="23"/>
      <c r="L35" s="1"/>
    </row>
    <row r="36" spans="1:12" ht="17.25" customHeight="1">
      <c r="A36" s="26" t="s">
        <v>43</v>
      </c>
      <c r="B36" s="9"/>
      <c r="C36" s="61">
        <v>24.7</v>
      </c>
      <c r="D36" s="6" t="s">
        <v>44</v>
      </c>
      <c r="E36" s="11" t="s">
        <v>45</v>
      </c>
      <c r="F36" s="64">
        <v>0.7</v>
      </c>
      <c r="G36" s="6" t="s">
        <v>44</v>
      </c>
      <c r="H36" s="11"/>
      <c r="I36" s="23"/>
      <c r="L36" s="1"/>
    </row>
    <row r="37" spans="1:12" ht="6.75" customHeight="1">
      <c r="A37" s="10"/>
      <c r="B37" s="9"/>
      <c r="C37" s="9"/>
      <c r="D37" s="6"/>
      <c r="E37" s="11"/>
      <c r="F37" s="20"/>
      <c r="G37" s="6"/>
      <c r="H37" s="11"/>
      <c r="I37" s="23"/>
      <c r="L37" s="1"/>
    </row>
    <row r="38" spans="1:12" ht="16.5" customHeight="1">
      <c r="A38" s="51" t="s">
        <v>46</v>
      </c>
      <c r="B38" s="9"/>
      <c r="C38" s="43">
        <f>IF(C36="","",1.00025205+((7.59*C36-5.32*C36^2)/1000000))</f>
        <v>0.99719384420000001</v>
      </c>
      <c r="D38" s="6" t="s">
        <v>47</v>
      </c>
      <c r="E38" s="11" t="s">
        <v>48</v>
      </c>
      <c r="F38" s="46">
        <f>IF(C36="","",ABS((7.59-10.64*C36)/1000000))</f>
        <v>2.5521799999999998E-4</v>
      </c>
      <c r="G38" s="6" t="s">
        <v>49</v>
      </c>
      <c r="H38" s="11"/>
      <c r="I38" s="23"/>
      <c r="L38" s="1"/>
    </row>
    <row r="39" spans="1:12" ht="6.75" customHeight="1">
      <c r="A39" s="10"/>
      <c r="B39" s="9"/>
      <c r="C39" s="9"/>
      <c r="D39" s="6"/>
      <c r="E39" s="11"/>
      <c r="F39" s="20"/>
      <c r="G39" s="6"/>
      <c r="H39" s="11"/>
      <c r="I39" s="23"/>
      <c r="L39" s="1"/>
    </row>
    <row r="40" spans="1:12" ht="16.5" customHeight="1">
      <c r="A40" s="26" t="s">
        <v>58</v>
      </c>
      <c r="B40" s="9"/>
      <c r="C40" s="77">
        <v>1.3055E-3</v>
      </c>
      <c r="D40" s="6" t="s">
        <v>59</v>
      </c>
      <c r="E40" s="11" t="s">
        <v>60</v>
      </c>
      <c r="F40" s="78">
        <v>9.9999999999999995E-7</v>
      </c>
      <c r="G40" s="6" t="s">
        <v>59</v>
      </c>
      <c r="H40" s="11"/>
      <c r="I40" s="23"/>
      <c r="L40" s="1"/>
    </row>
    <row r="41" spans="1:12" ht="6.75" customHeight="1">
      <c r="A41" s="10"/>
      <c r="B41" s="9"/>
      <c r="C41" s="9"/>
      <c r="D41" s="6"/>
      <c r="E41" s="11"/>
      <c r="F41" s="20"/>
      <c r="G41" s="6"/>
      <c r="H41" s="11"/>
      <c r="I41" s="23"/>
      <c r="L41" s="1"/>
    </row>
    <row r="42" spans="1:12" ht="17.25" customHeight="1">
      <c r="A42" s="26" t="s">
        <v>14</v>
      </c>
      <c r="B42" s="9"/>
      <c r="C42" s="66">
        <v>4.0000000000000001E-3</v>
      </c>
      <c r="D42" s="6" t="s">
        <v>47</v>
      </c>
      <c r="E42" s="11" t="s">
        <v>13</v>
      </c>
      <c r="F42" s="64">
        <v>2</v>
      </c>
      <c r="G42" s="6"/>
      <c r="H42" s="11"/>
      <c r="I42" s="23"/>
      <c r="L42" s="1"/>
    </row>
    <row r="43" spans="1:12" ht="6.75" customHeight="1">
      <c r="A43" s="10"/>
      <c r="B43" s="9"/>
      <c r="C43" s="9"/>
      <c r="D43" s="6"/>
      <c r="E43" s="11"/>
      <c r="F43" s="20"/>
      <c r="G43" s="6"/>
      <c r="H43" s="11"/>
      <c r="I43" s="23"/>
      <c r="L43" s="1"/>
    </row>
    <row r="44" spans="1:12" ht="17.25" customHeight="1">
      <c r="A44" s="26" t="s">
        <v>12</v>
      </c>
      <c r="B44" s="9"/>
      <c r="C44" s="66">
        <v>2.3E-2</v>
      </c>
      <c r="D44" s="6" t="s">
        <v>47</v>
      </c>
      <c r="E44" s="25" t="s">
        <v>11</v>
      </c>
      <c r="F44" s="24">
        <f>IF(C44="","",SQRT(C44^2-C42^2))</f>
        <v>2.2649503305812248E-2</v>
      </c>
      <c r="G44" s="6" t="s">
        <v>47</v>
      </c>
      <c r="H44" s="11"/>
      <c r="I44" s="23"/>
      <c r="L44" s="1"/>
    </row>
    <row r="45" spans="1:12" ht="6.75" customHeight="1">
      <c r="A45" s="16"/>
      <c r="B45" s="9"/>
      <c r="C45" s="9"/>
      <c r="D45" s="9"/>
      <c r="E45" s="9"/>
      <c r="F45" s="9"/>
      <c r="G45" s="9"/>
      <c r="H45" s="9"/>
      <c r="I45" s="8"/>
      <c r="J45" s="1"/>
      <c r="K45" s="1"/>
      <c r="L45" s="1"/>
    </row>
    <row r="46" spans="1:12">
      <c r="A46" s="19" t="s">
        <v>10</v>
      </c>
      <c r="B46" s="22"/>
      <c r="C46" s="22"/>
      <c r="D46" s="18"/>
      <c r="E46" s="22"/>
      <c r="F46" s="22"/>
      <c r="G46" s="22"/>
      <c r="H46" s="18"/>
      <c r="I46" s="21"/>
    </row>
    <row r="47" spans="1:12" ht="23.25" customHeight="1">
      <c r="A47" s="107" t="s">
        <v>9</v>
      </c>
      <c r="B47" s="107"/>
      <c r="C47" s="107"/>
      <c r="D47" s="107" t="s">
        <v>8</v>
      </c>
      <c r="E47" s="107"/>
      <c r="F47" s="107" t="s">
        <v>7</v>
      </c>
      <c r="G47" s="107"/>
      <c r="H47" s="107" t="s">
        <v>6</v>
      </c>
      <c r="I47" s="107"/>
    </row>
    <row r="48" spans="1:12" ht="20.100000000000001" customHeight="1">
      <c r="A48" s="107" t="s">
        <v>50</v>
      </c>
      <c r="B48" s="107"/>
      <c r="C48" s="107"/>
      <c r="D48" s="107">
        <f>IF(F30="","",F30)</f>
        <v>0.6</v>
      </c>
      <c r="E48" s="107"/>
      <c r="F48" s="150">
        <f>IF(C40="","",SQRT((1/((C40*1000000)-(C34-C32)/C38))^2+((1+(H56/C38))/((C40*1000000)-((C34-C32)/C38)))^2+((H56/C38)/((C40*1000000)-((C34-C32)/C38)))^2))</f>
        <v>1.0071166514377294E-2</v>
      </c>
      <c r="G48" s="150"/>
      <c r="H48" s="98">
        <f>IF(D48="","",D48*F48)</f>
        <v>6.0426999086263759E-3</v>
      </c>
      <c r="I48" s="98"/>
    </row>
    <row r="49" spans="1:12" ht="20.100000000000001" customHeight="1">
      <c r="A49" s="137" t="s">
        <v>51</v>
      </c>
      <c r="B49" s="129"/>
      <c r="C49" s="110"/>
      <c r="D49" s="132">
        <f>IF(F38="","",F38)</f>
        <v>2.5521799999999998E-4</v>
      </c>
      <c r="E49" s="133"/>
      <c r="F49" s="102">
        <f>IF(H56="","",(H56*(C34-C32)/C38^2)/((C40*10^6)-((C34-C32)/C38)))</f>
        <v>4.8968000268696699</v>
      </c>
      <c r="G49" s="103"/>
      <c r="H49" s="98">
        <f>IF(D49="","",D49*F49)</f>
        <v>1.2497515092576234E-3</v>
      </c>
      <c r="I49" s="98"/>
    </row>
    <row r="50" spans="1:12" ht="20.100000000000001" customHeight="1">
      <c r="A50" s="128" t="s">
        <v>58</v>
      </c>
      <c r="B50" s="129"/>
      <c r="C50" s="110"/>
      <c r="D50" s="146">
        <f>IF(F40="","",F40)</f>
        <v>9.9999999999999995E-7</v>
      </c>
      <c r="E50" s="147"/>
      <c r="F50" s="148">
        <f>IF(H56="","",(1000000*H56)/((C40*1000000)-((C34-C32)/C38)))</f>
        <v>5753.6998926841525</v>
      </c>
      <c r="G50" s="149"/>
      <c r="H50" s="98">
        <f>IF(D50="","",D50*F50)</f>
        <v>5.7536998926841524E-3</v>
      </c>
      <c r="I50" s="98"/>
    </row>
    <row r="51" spans="1:12" ht="20.100000000000001" customHeight="1">
      <c r="A51" s="128" t="s">
        <v>5</v>
      </c>
      <c r="B51" s="129"/>
      <c r="C51" s="110"/>
      <c r="D51" s="109">
        <f>IF(C42="","",C42)</f>
        <v>4.0000000000000001E-3</v>
      </c>
      <c r="E51" s="110"/>
      <c r="F51" s="102">
        <f>IF(F42="","",1/SQRT(F42))</f>
        <v>0.70710678118654746</v>
      </c>
      <c r="G51" s="103"/>
      <c r="H51" s="98">
        <f>IF(D51="","",D51*F51)</f>
        <v>2.8284271247461901E-3</v>
      </c>
      <c r="I51" s="98"/>
    </row>
    <row r="52" spans="1:12" ht="20.100000000000001" customHeight="1">
      <c r="A52" s="107" t="s">
        <v>4</v>
      </c>
      <c r="B52" s="107"/>
      <c r="C52" s="107"/>
      <c r="D52" s="106">
        <f>IF(F44="","",F44)</f>
        <v>2.2649503305812248E-2</v>
      </c>
      <c r="E52" s="107"/>
      <c r="F52" s="108">
        <v>1</v>
      </c>
      <c r="G52" s="108"/>
      <c r="H52" s="98">
        <f>IF(D52="","",D52*F52)</f>
        <v>2.2649503305812248E-2</v>
      </c>
      <c r="I52" s="98"/>
    </row>
    <row r="53" spans="1:12" ht="6.75" customHeight="1">
      <c r="A53" s="16"/>
      <c r="B53" s="9"/>
      <c r="C53" s="9"/>
      <c r="D53" s="11"/>
      <c r="E53" s="20"/>
      <c r="F53" s="9"/>
      <c r="G53" s="11"/>
      <c r="H53" s="20"/>
      <c r="I53" s="8"/>
    </row>
    <row r="54" spans="1:12">
      <c r="A54" s="19" t="s">
        <v>3</v>
      </c>
      <c r="B54" s="18"/>
      <c r="C54" s="18"/>
      <c r="D54" s="18"/>
      <c r="E54" s="18"/>
      <c r="F54" s="18"/>
      <c r="G54" s="18"/>
      <c r="H54" s="18"/>
      <c r="I54" s="17"/>
      <c r="J54" s="1"/>
      <c r="K54" s="1"/>
      <c r="L54" s="1"/>
    </row>
    <row r="55" spans="1:12" ht="6.75" customHeight="1">
      <c r="A55" s="16"/>
      <c r="B55" s="9"/>
      <c r="C55" s="9"/>
      <c r="D55" s="9"/>
      <c r="E55" s="9"/>
      <c r="F55" s="9"/>
      <c r="G55" s="9"/>
      <c r="H55" s="9"/>
      <c r="I55" s="8"/>
      <c r="J55" s="1"/>
      <c r="K55" s="1"/>
      <c r="L55" s="1"/>
    </row>
    <row r="56" spans="1:12" ht="17.25">
      <c r="A56" s="99" t="s">
        <v>2</v>
      </c>
      <c r="B56" s="100"/>
      <c r="C56" s="101"/>
      <c r="D56" s="13">
        <f>IF(H48="","",+SQRT(H48^2+H49^2+H51^2+H52^2))</f>
        <v>2.3644790145412688E-2</v>
      </c>
      <c r="E56" s="6" t="s">
        <v>47</v>
      </c>
      <c r="F56" s="11"/>
      <c r="G56" s="11" t="s">
        <v>125</v>
      </c>
      <c r="H56" s="67">
        <f>IF(C32="","",(C32-C30)/(C40*1000000-((C34-C32)/C38)))</f>
        <v>2.6283963668263319</v>
      </c>
      <c r="I56" s="50" t="s">
        <v>47</v>
      </c>
      <c r="J56" s="1"/>
      <c r="K56" s="1"/>
      <c r="L56" s="1"/>
    </row>
    <row r="57" spans="1:12" ht="6.75" customHeight="1">
      <c r="A57" s="10"/>
      <c r="B57" s="9"/>
      <c r="C57" s="6"/>
      <c r="D57" s="14"/>
      <c r="E57" s="9"/>
      <c r="F57" s="11"/>
      <c r="G57" s="12"/>
      <c r="H57" s="11"/>
      <c r="I57" s="8"/>
      <c r="J57" s="1"/>
      <c r="K57" s="1"/>
      <c r="L57" s="1"/>
    </row>
    <row r="58" spans="1:12">
      <c r="A58" s="99" t="s">
        <v>1</v>
      </c>
      <c r="B58" s="100"/>
      <c r="C58" s="101"/>
      <c r="D58" s="15">
        <v>2</v>
      </c>
      <c r="E58" s="9"/>
      <c r="F58" s="11"/>
      <c r="G58" s="12"/>
      <c r="H58" s="11"/>
      <c r="I58" s="8"/>
      <c r="J58" s="1"/>
      <c r="K58" s="1"/>
      <c r="L58" s="1"/>
    </row>
    <row r="59" spans="1:12" ht="6.75" customHeight="1">
      <c r="A59" s="10"/>
      <c r="B59" s="9"/>
      <c r="C59" s="6"/>
      <c r="D59" s="14"/>
      <c r="E59" s="9"/>
      <c r="F59" s="11"/>
      <c r="G59" s="12"/>
      <c r="H59" s="11"/>
      <c r="I59" s="8"/>
      <c r="J59" s="1"/>
      <c r="K59" s="1"/>
      <c r="L59" s="1"/>
    </row>
    <row r="60" spans="1:12" ht="17.25">
      <c r="A60" s="99" t="s">
        <v>0</v>
      </c>
      <c r="B60" s="100"/>
      <c r="C60" s="101"/>
      <c r="D60" s="75">
        <f>IF(D56="","",D58*D56)</f>
        <v>4.7289580290825375E-2</v>
      </c>
      <c r="E60" s="6" t="s">
        <v>47</v>
      </c>
      <c r="F60" s="11"/>
      <c r="G60" s="12"/>
      <c r="H60" s="11"/>
      <c r="I60" s="8"/>
      <c r="J60" s="1"/>
      <c r="K60" s="1"/>
      <c r="L60" s="1"/>
    </row>
    <row r="61" spans="1:12" ht="6.75" customHeight="1">
      <c r="A61" s="10"/>
      <c r="B61" s="9"/>
      <c r="C61" s="9"/>
      <c r="D61" s="9"/>
      <c r="E61" s="9"/>
      <c r="F61" s="9"/>
      <c r="G61" s="9"/>
      <c r="H61" s="9"/>
      <c r="I61" s="8"/>
      <c r="J61" s="1"/>
      <c r="K61" s="1"/>
      <c r="L61" s="1"/>
    </row>
    <row r="62" spans="1:12">
      <c r="A62" s="7"/>
      <c r="B62" s="6"/>
      <c r="C62" s="6"/>
      <c r="D62" s="6"/>
      <c r="E62" s="6"/>
      <c r="F62" s="6"/>
      <c r="G62" s="6"/>
      <c r="H62" s="6"/>
      <c r="I62" s="5"/>
      <c r="J62" s="1"/>
      <c r="K62" s="1"/>
      <c r="L62" s="1"/>
    </row>
    <row r="63" spans="1:12">
      <c r="A63" s="7"/>
      <c r="B63" s="6"/>
      <c r="C63" s="6"/>
      <c r="D63" s="6"/>
      <c r="E63" s="6"/>
      <c r="F63" s="6"/>
      <c r="G63" s="6"/>
      <c r="H63" s="6"/>
      <c r="I63" s="5"/>
      <c r="J63" s="1"/>
      <c r="K63" s="1"/>
      <c r="L63" s="1"/>
    </row>
    <row r="64" spans="1:12">
      <c r="A64" s="7"/>
      <c r="B64" s="6"/>
      <c r="C64" s="6"/>
      <c r="D64" s="6"/>
      <c r="E64" s="6"/>
      <c r="F64" s="6"/>
      <c r="G64" s="6"/>
      <c r="H64" s="6"/>
      <c r="I64" s="5"/>
      <c r="J64" s="1"/>
      <c r="K64" s="1"/>
      <c r="L64" s="1"/>
    </row>
    <row r="65" spans="1:12">
      <c r="A65" s="7"/>
      <c r="B65" s="6"/>
      <c r="C65" s="6"/>
      <c r="D65" s="6"/>
      <c r="E65" s="6"/>
      <c r="F65" s="6"/>
      <c r="G65" s="6"/>
      <c r="H65" s="6"/>
      <c r="I65" s="5"/>
      <c r="J65" s="1"/>
      <c r="K65" s="1"/>
      <c r="L65" s="1"/>
    </row>
    <row r="66" spans="1:12">
      <c r="A66" s="7"/>
      <c r="B66" s="6"/>
      <c r="C66" s="6"/>
      <c r="D66" s="6"/>
      <c r="E66" s="6"/>
      <c r="F66" s="6"/>
      <c r="G66" s="6"/>
      <c r="H66" s="6"/>
      <c r="I66" s="5"/>
      <c r="J66" s="1"/>
      <c r="K66" s="1"/>
      <c r="L66" s="1"/>
    </row>
    <row r="67" spans="1:12">
      <c r="A67" s="7"/>
      <c r="B67" s="6"/>
      <c r="C67" s="6"/>
      <c r="D67" s="6"/>
      <c r="E67" s="6"/>
      <c r="F67" s="6"/>
      <c r="G67" s="6"/>
      <c r="H67" s="6"/>
      <c r="I67" s="5"/>
      <c r="J67" s="1"/>
      <c r="K67" s="1"/>
      <c r="L67" s="1"/>
    </row>
    <row r="68" spans="1:12">
      <c r="A68" s="7"/>
      <c r="B68" s="6"/>
      <c r="C68" s="6"/>
      <c r="D68" s="6"/>
      <c r="E68" s="6"/>
      <c r="F68" s="6"/>
      <c r="G68" s="6"/>
      <c r="H68" s="6"/>
      <c r="I68" s="5"/>
      <c r="J68" s="1"/>
      <c r="K68" s="1"/>
      <c r="L68" s="1"/>
    </row>
    <row r="69" spans="1:12">
      <c r="A69" s="7"/>
      <c r="B69" s="6"/>
      <c r="C69" s="6"/>
      <c r="D69" s="6"/>
      <c r="E69" s="6"/>
      <c r="F69" s="6"/>
      <c r="G69" s="6"/>
      <c r="H69" s="6"/>
      <c r="I69" s="5"/>
      <c r="J69" s="1"/>
      <c r="K69" s="1"/>
      <c r="L69" s="1"/>
    </row>
    <row r="70" spans="1:12">
      <c r="A70" s="7"/>
      <c r="B70" s="6"/>
      <c r="C70" s="6"/>
      <c r="D70" s="6"/>
      <c r="E70" s="6"/>
      <c r="F70" s="6"/>
      <c r="G70" s="6"/>
      <c r="H70" s="6"/>
      <c r="I70" s="5"/>
      <c r="J70" s="1"/>
      <c r="K70" s="1"/>
      <c r="L70" s="1"/>
    </row>
    <row r="71" spans="1:12">
      <c r="A71" s="4"/>
      <c r="B71" s="3"/>
      <c r="C71" s="3"/>
      <c r="D71" s="3"/>
      <c r="E71" s="3"/>
      <c r="F71" s="3"/>
      <c r="G71" s="3"/>
      <c r="H71" s="3"/>
      <c r="I71" s="2"/>
      <c r="J71" s="1"/>
      <c r="K71" s="1"/>
      <c r="L71" s="1"/>
    </row>
    <row r="72" spans="1:12">
      <c r="J72" s="1"/>
      <c r="K72" s="1"/>
      <c r="L72" s="1"/>
    </row>
    <row r="73" spans="1:12">
      <c r="J73" s="1"/>
      <c r="K73" s="1"/>
      <c r="L73" s="1"/>
    </row>
    <row r="74" spans="1:12">
      <c r="J74" s="1"/>
      <c r="K74" s="1"/>
      <c r="L74" s="1"/>
    </row>
    <row r="75" spans="1:12">
      <c r="J75" s="1"/>
      <c r="K75" s="1"/>
      <c r="L75" s="1"/>
    </row>
    <row r="76" spans="1:12">
      <c r="J76" s="1"/>
      <c r="K76" s="1"/>
      <c r="L76" s="1"/>
    </row>
    <row r="77" spans="1:12">
      <c r="J77" s="1"/>
      <c r="K77" s="1"/>
      <c r="L77" s="1"/>
    </row>
    <row r="78" spans="1:12">
      <c r="J78" s="1"/>
      <c r="K78" s="1"/>
      <c r="L78" s="1"/>
    </row>
    <row r="79" spans="1:12">
      <c r="J79" s="1"/>
      <c r="K79" s="1"/>
      <c r="L79" s="1"/>
    </row>
  </sheetData>
  <mergeCells count="32">
    <mergeCell ref="A48:C48"/>
    <mergeCell ref="D48:E48"/>
    <mergeCell ref="F48:G48"/>
    <mergeCell ref="H48:I48"/>
    <mergeCell ref="F7:G7"/>
    <mergeCell ref="H7:I7"/>
    <mergeCell ref="B7:C7"/>
    <mergeCell ref="D2:I2"/>
    <mergeCell ref="A47:C47"/>
    <mergeCell ref="D47:E47"/>
    <mergeCell ref="F47:G47"/>
    <mergeCell ref="H47:I47"/>
    <mergeCell ref="D5:I5"/>
    <mergeCell ref="A49:C49"/>
    <mergeCell ref="D49:E49"/>
    <mergeCell ref="F49:G49"/>
    <mergeCell ref="H49:I49"/>
    <mergeCell ref="A50:C50"/>
    <mergeCell ref="D50:E50"/>
    <mergeCell ref="F50:G50"/>
    <mergeCell ref="H50:I50"/>
    <mergeCell ref="F51:G51"/>
    <mergeCell ref="H51:I51"/>
    <mergeCell ref="A52:C52"/>
    <mergeCell ref="D52:E52"/>
    <mergeCell ref="F52:G52"/>
    <mergeCell ref="H52:I52"/>
    <mergeCell ref="A56:C56"/>
    <mergeCell ref="A58:C58"/>
    <mergeCell ref="A60:C60"/>
    <mergeCell ref="A51:C51"/>
    <mergeCell ref="D51:E5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6145" r:id="rId4">
          <objectPr defaultSize="0" autoPict="0" r:id="rId5">
            <anchor moveWithCells="1" sizeWithCells="1">
              <from>
                <xdr:col>0</xdr:col>
                <xdr:colOff>9525</xdr:colOff>
                <xdr:row>16</xdr:row>
                <xdr:rowOff>85725</xdr:rowOff>
              </from>
              <to>
                <xdr:col>3</xdr:col>
                <xdr:colOff>76200</xdr:colOff>
                <xdr:row>18</xdr:row>
                <xdr:rowOff>152400</xdr:rowOff>
              </to>
            </anchor>
          </objectPr>
        </oleObject>
      </mc:Choice>
      <mc:Fallback>
        <oleObject progId="Equation.3" shapeId="6145" r:id="rId4"/>
      </mc:Fallback>
    </mc:AlternateContent>
    <mc:AlternateContent xmlns:mc="http://schemas.openxmlformats.org/markup-compatibility/2006">
      <mc:Choice Requires="x14">
        <oleObject progId="Equation.3" shapeId="6146" r:id="rId6">
          <objectPr defaultSize="0" autoPict="0" r:id="rId7">
            <anchor moveWithCells="1">
              <from>
                <xdr:col>0</xdr:col>
                <xdr:colOff>114300</xdr:colOff>
                <xdr:row>12</xdr:row>
                <xdr:rowOff>0</xdr:rowOff>
              </from>
              <to>
                <xdr:col>8</xdr:col>
                <xdr:colOff>676275</xdr:colOff>
                <xdr:row>15</xdr:row>
                <xdr:rowOff>171450</xdr:rowOff>
              </to>
            </anchor>
          </objectPr>
        </oleObject>
      </mc:Choice>
      <mc:Fallback>
        <oleObject progId="Equation.3" shapeId="6146" r:id="rId6"/>
      </mc:Fallback>
    </mc:AlternateContent>
    <mc:AlternateContent xmlns:mc="http://schemas.openxmlformats.org/markup-compatibility/2006">
      <mc:Choice Requires="x14">
        <oleObject progId="Equation.3" shapeId="6147" r:id="rId8">
          <objectPr defaultSize="0" autoPict="0" r:id="rId9">
            <anchor moveWithCells="1" sizeWithCells="1">
              <from>
                <xdr:col>4</xdr:col>
                <xdr:colOff>571500</xdr:colOff>
                <xdr:row>24</xdr:row>
                <xdr:rowOff>38100</xdr:rowOff>
              </from>
              <to>
                <xdr:col>8</xdr:col>
                <xdr:colOff>19050</xdr:colOff>
                <xdr:row>26</xdr:row>
                <xdr:rowOff>152400</xdr:rowOff>
              </to>
            </anchor>
          </objectPr>
        </oleObject>
      </mc:Choice>
      <mc:Fallback>
        <oleObject progId="Equation.3" shapeId="6147" r:id="rId8"/>
      </mc:Fallback>
    </mc:AlternateContent>
    <mc:AlternateContent xmlns:mc="http://schemas.openxmlformats.org/markup-compatibility/2006">
      <mc:Choice Requires="x14">
        <oleObject progId="Equation.3" shapeId="6148" r:id="rId10">
          <objectPr defaultSize="0" r:id="rId11">
            <anchor moveWithCells="1">
              <from>
                <xdr:col>2</xdr:col>
                <xdr:colOff>409575</xdr:colOff>
                <xdr:row>23</xdr:row>
                <xdr:rowOff>9525</xdr:rowOff>
              </from>
              <to>
                <xdr:col>5</xdr:col>
                <xdr:colOff>390525</xdr:colOff>
                <xdr:row>24</xdr:row>
                <xdr:rowOff>9525</xdr:rowOff>
              </to>
            </anchor>
          </objectPr>
        </oleObject>
      </mc:Choice>
      <mc:Fallback>
        <oleObject progId="Equation.3" shapeId="6148" r:id="rId10"/>
      </mc:Fallback>
    </mc:AlternateContent>
    <mc:AlternateContent xmlns:mc="http://schemas.openxmlformats.org/markup-compatibility/2006">
      <mc:Choice Requires="x14">
        <oleObject progId="Equation.3" shapeId="6149" r:id="rId12">
          <objectPr defaultSize="0" r:id="rId13">
            <anchor moveWithCells="1">
              <from>
                <xdr:col>0</xdr:col>
                <xdr:colOff>342900</xdr:colOff>
                <xdr:row>24</xdr:row>
                <xdr:rowOff>38100</xdr:rowOff>
              </from>
              <to>
                <xdr:col>4</xdr:col>
                <xdr:colOff>361950</xdr:colOff>
                <xdr:row>26</xdr:row>
                <xdr:rowOff>152400</xdr:rowOff>
              </to>
            </anchor>
          </objectPr>
        </oleObject>
      </mc:Choice>
      <mc:Fallback>
        <oleObject progId="Equation.3" shapeId="6149" r:id="rId12"/>
      </mc:Fallback>
    </mc:AlternateContent>
    <mc:AlternateContent xmlns:mc="http://schemas.openxmlformats.org/markup-compatibility/2006">
      <mc:Choice Requires="x14">
        <oleObject progId="Equation.3" shapeId="6150" r:id="rId14">
          <objectPr defaultSize="0" autoPict="0" r:id="rId15">
            <anchor moveWithCells="1" sizeWithCells="1">
              <from>
                <xdr:col>3</xdr:col>
                <xdr:colOff>66675</xdr:colOff>
                <xdr:row>9</xdr:row>
                <xdr:rowOff>0</xdr:rowOff>
              </from>
              <to>
                <xdr:col>6</xdr:col>
                <xdr:colOff>266700</xdr:colOff>
                <xdr:row>11</xdr:row>
                <xdr:rowOff>0</xdr:rowOff>
              </to>
            </anchor>
          </objectPr>
        </oleObject>
      </mc:Choice>
      <mc:Fallback>
        <oleObject progId="Equation.3" shapeId="6150" r:id="rId14"/>
      </mc:Fallback>
    </mc:AlternateContent>
    <mc:AlternateContent xmlns:mc="http://schemas.openxmlformats.org/markup-compatibility/2006">
      <mc:Choice Requires="x14">
        <oleObject progId="Equation.3" shapeId="6151" r:id="rId16">
          <objectPr defaultSize="0" autoPict="0" r:id="rId17">
            <anchor moveWithCells="1" sizeWithCells="1">
              <from>
                <xdr:col>3</xdr:col>
                <xdr:colOff>76200</xdr:colOff>
                <xdr:row>15</xdr:row>
                <xdr:rowOff>133350</xdr:rowOff>
              </from>
              <to>
                <xdr:col>6</xdr:col>
                <xdr:colOff>66675</xdr:colOff>
                <xdr:row>18</xdr:row>
                <xdr:rowOff>171450</xdr:rowOff>
              </to>
            </anchor>
          </objectPr>
        </oleObject>
      </mc:Choice>
      <mc:Fallback>
        <oleObject progId="Equation.3" shapeId="6151" r:id="rId16"/>
      </mc:Fallback>
    </mc:AlternateContent>
    <mc:AlternateContent xmlns:mc="http://schemas.openxmlformats.org/markup-compatibility/2006">
      <mc:Choice Requires="x14">
        <oleObject progId="Equation.3" shapeId="6152" r:id="rId18">
          <objectPr defaultSize="0" autoPict="0" r:id="rId19">
            <anchor moveWithCells="1" sizeWithCells="1">
              <from>
                <xdr:col>6</xdr:col>
                <xdr:colOff>171450</xdr:colOff>
                <xdr:row>15</xdr:row>
                <xdr:rowOff>161925</xdr:rowOff>
              </from>
              <to>
                <xdr:col>8</xdr:col>
                <xdr:colOff>504825</xdr:colOff>
                <xdr:row>19</xdr:row>
                <xdr:rowOff>9525</xdr:rowOff>
              </to>
            </anchor>
          </objectPr>
        </oleObject>
      </mc:Choice>
      <mc:Fallback>
        <oleObject progId="Equation.3" shapeId="6152" r:id="rId18"/>
      </mc:Fallback>
    </mc:AlternateContent>
    <mc:AlternateContent xmlns:mc="http://schemas.openxmlformats.org/markup-compatibility/2006">
      <mc:Choice Requires="x14">
        <oleObject progId="Equation.3" shapeId="6153" r:id="rId20">
          <objectPr defaultSize="0" autoPict="0" r:id="rId21">
            <anchor moveWithCells="1" sizeWithCells="1">
              <from>
                <xdr:col>6</xdr:col>
                <xdr:colOff>57150</xdr:colOff>
                <xdr:row>19</xdr:row>
                <xdr:rowOff>114300</xdr:rowOff>
              </from>
              <to>
                <xdr:col>8</xdr:col>
                <xdr:colOff>466725</xdr:colOff>
                <xdr:row>22</xdr:row>
                <xdr:rowOff>123825</xdr:rowOff>
              </to>
            </anchor>
          </objectPr>
        </oleObject>
      </mc:Choice>
      <mc:Fallback>
        <oleObject progId="Equation.3" shapeId="6153" r:id="rId20"/>
      </mc:Fallback>
    </mc:AlternateContent>
    <mc:AlternateContent xmlns:mc="http://schemas.openxmlformats.org/markup-compatibility/2006">
      <mc:Choice Requires="x14">
        <oleObject progId="Equation.3" shapeId="6154" r:id="rId22">
          <objectPr defaultSize="0" autoPict="0" r:id="rId23">
            <anchor moveWithCells="1" sizeWithCells="1">
              <from>
                <xdr:col>0</xdr:col>
                <xdr:colOff>495300</xdr:colOff>
                <xdr:row>19</xdr:row>
                <xdr:rowOff>66675</xdr:rowOff>
              </from>
              <to>
                <xdr:col>4</xdr:col>
                <xdr:colOff>123825</xdr:colOff>
                <xdr:row>22</xdr:row>
                <xdr:rowOff>85725</xdr:rowOff>
              </to>
            </anchor>
          </objectPr>
        </oleObject>
      </mc:Choice>
      <mc:Fallback>
        <oleObject progId="Equation.3" shapeId="6154" r:id="rId22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L62"/>
  <sheetViews>
    <sheetView tabSelected="1" zoomScale="140" zoomScaleNormal="140" workbookViewId="0">
      <selection activeCell="J34" sqref="J34"/>
    </sheetView>
  </sheetViews>
  <sheetFormatPr baseColWidth="10" defaultRowHeight="15"/>
  <cols>
    <col min="1" max="4" width="7.7109375" customWidth="1"/>
    <col min="5" max="5" width="8.85546875" customWidth="1"/>
    <col min="6" max="7" width="7.7109375" customWidth="1"/>
    <col min="257" max="260" width="7.7109375" customWidth="1"/>
    <col min="261" max="261" width="8.85546875" customWidth="1"/>
    <col min="262" max="263" width="7.7109375" customWidth="1"/>
    <col min="513" max="516" width="7.7109375" customWidth="1"/>
    <col min="517" max="517" width="8.85546875" customWidth="1"/>
    <col min="518" max="519" width="7.7109375" customWidth="1"/>
    <col min="769" max="772" width="7.7109375" customWidth="1"/>
    <col min="773" max="773" width="8.85546875" customWidth="1"/>
    <col min="774" max="775" width="7.7109375" customWidth="1"/>
    <col min="1025" max="1028" width="7.7109375" customWidth="1"/>
    <col min="1029" max="1029" width="8.85546875" customWidth="1"/>
    <col min="1030" max="1031" width="7.7109375" customWidth="1"/>
    <col min="1281" max="1284" width="7.7109375" customWidth="1"/>
    <col min="1285" max="1285" width="8.85546875" customWidth="1"/>
    <col min="1286" max="1287" width="7.7109375" customWidth="1"/>
    <col min="1537" max="1540" width="7.7109375" customWidth="1"/>
    <col min="1541" max="1541" width="8.85546875" customWidth="1"/>
    <col min="1542" max="1543" width="7.7109375" customWidth="1"/>
    <col min="1793" max="1796" width="7.7109375" customWidth="1"/>
    <col min="1797" max="1797" width="8.85546875" customWidth="1"/>
    <col min="1798" max="1799" width="7.7109375" customWidth="1"/>
    <col min="2049" max="2052" width="7.7109375" customWidth="1"/>
    <col min="2053" max="2053" width="8.85546875" customWidth="1"/>
    <col min="2054" max="2055" width="7.7109375" customWidth="1"/>
    <col min="2305" max="2308" width="7.7109375" customWidth="1"/>
    <col min="2309" max="2309" width="8.85546875" customWidth="1"/>
    <col min="2310" max="2311" width="7.7109375" customWidth="1"/>
    <col min="2561" max="2564" width="7.7109375" customWidth="1"/>
    <col min="2565" max="2565" width="8.85546875" customWidth="1"/>
    <col min="2566" max="2567" width="7.7109375" customWidth="1"/>
    <col min="2817" max="2820" width="7.7109375" customWidth="1"/>
    <col min="2821" max="2821" width="8.85546875" customWidth="1"/>
    <col min="2822" max="2823" width="7.7109375" customWidth="1"/>
    <col min="3073" max="3076" width="7.7109375" customWidth="1"/>
    <col min="3077" max="3077" width="8.85546875" customWidth="1"/>
    <col min="3078" max="3079" width="7.7109375" customWidth="1"/>
    <col min="3329" max="3332" width="7.7109375" customWidth="1"/>
    <col min="3333" max="3333" width="8.85546875" customWidth="1"/>
    <col min="3334" max="3335" width="7.7109375" customWidth="1"/>
    <col min="3585" max="3588" width="7.7109375" customWidth="1"/>
    <col min="3589" max="3589" width="8.85546875" customWidth="1"/>
    <col min="3590" max="3591" width="7.7109375" customWidth="1"/>
    <col min="3841" max="3844" width="7.7109375" customWidth="1"/>
    <col min="3845" max="3845" width="8.85546875" customWidth="1"/>
    <col min="3846" max="3847" width="7.7109375" customWidth="1"/>
    <col min="4097" max="4100" width="7.7109375" customWidth="1"/>
    <col min="4101" max="4101" width="8.85546875" customWidth="1"/>
    <col min="4102" max="4103" width="7.7109375" customWidth="1"/>
    <col min="4353" max="4356" width="7.7109375" customWidth="1"/>
    <col min="4357" max="4357" width="8.85546875" customWidth="1"/>
    <col min="4358" max="4359" width="7.7109375" customWidth="1"/>
    <col min="4609" max="4612" width="7.7109375" customWidth="1"/>
    <col min="4613" max="4613" width="8.85546875" customWidth="1"/>
    <col min="4614" max="4615" width="7.7109375" customWidth="1"/>
    <col min="4865" max="4868" width="7.7109375" customWidth="1"/>
    <col min="4869" max="4869" width="8.85546875" customWidth="1"/>
    <col min="4870" max="4871" width="7.7109375" customWidth="1"/>
    <col min="5121" max="5124" width="7.7109375" customWidth="1"/>
    <col min="5125" max="5125" width="8.85546875" customWidth="1"/>
    <col min="5126" max="5127" width="7.7109375" customWidth="1"/>
    <col min="5377" max="5380" width="7.7109375" customWidth="1"/>
    <col min="5381" max="5381" width="8.85546875" customWidth="1"/>
    <col min="5382" max="5383" width="7.7109375" customWidth="1"/>
    <col min="5633" max="5636" width="7.7109375" customWidth="1"/>
    <col min="5637" max="5637" width="8.85546875" customWidth="1"/>
    <col min="5638" max="5639" width="7.7109375" customWidth="1"/>
    <col min="5889" max="5892" width="7.7109375" customWidth="1"/>
    <col min="5893" max="5893" width="8.85546875" customWidth="1"/>
    <col min="5894" max="5895" width="7.7109375" customWidth="1"/>
    <col min="6145" max="6148" width="7.7109375" customWidth="1"/>
    <col min="6149" max="6149" width="8.85546875" customWidth="1"/>
    <col min="6150" max="6151" width="7.7109375" customWidth="1"/>
    <col min="6401" max="6404" width="7.7109375" customWidth="1"/>
    <col min="6405" max="6405" width="8.85546875" customWidth="1"/>
    <col min="6406" max="6407" width="7.7109375" customWidth="1"/>
    <col min="6657" max="6660" width="7.7109375" customWidth="1"/>
    <col min="6661" max="6661" width="8.85546875" customWidth="1"/>
    <col min="6662" max="6663" width="7.7109375" customWidth="1"/>
    <col min="6913" max="6916" width="7.7109375" customWidth="1"/>
    <col min="6917" max="6917" width="8.85546875" customWidth="1"/>
    <col min="6918" max="6919" width="7.7109375" customWidth="1"/>
    <col min="7169" max="7172" width="7.7109375" customWidth="1"/>
    <col min="7173" max="7173" width="8.85546875" customWidth="1"/>
    <col min="7174" max="7175" width="7.7109375" customWidth="1"/>
    <col min="7425" max="7428" width="7.7109375" customWidth="1"/>
    <col min="7429" max="7429" width="8.85546875" customWidth="1"/>
    <col min="7430" max="7431" width="7.7109375" customWidth="1"/>
    <col min="7681" max="7684" width="7.7109375" customWidth="1"/>
    <col min="7685" max="7685" width="8.85546875" customWidth="1"/>
    <col min="7686" max="7687" width="7.7109375" customWidth="1"/>
    <col min="7937" max="7940" width="7.7109375" customWidth="1"/>
    <col min="7941" max="7941" width="8.85546875" customWidth="1"/>
    <col min="7942" max="7943" width="7.7109375" customWidth="1"/>
    <col min="8193" max="8196" width="7.7109375" customWidth="1"/>
    <col min="8197" max="8197" width="8.85546875" customWidth="1"/>
    <col min="8198" max="8199" width="7.7109375" customWidth="1"/>
    <col min="8449" max="8452" width="7.7109375" customWidth="1"/>
    <col min="8453" max="8453" width="8.85546875" customWidth="1"/>
    <col min="8454" max="8455" width="7.7109375" customWidth="1"/>
    <col min="8705" max="8708" width="7.7109375" customWidth="1"/>
    <col min="8709" max="8709" width="8.85546875" customWidth="1"/>
    <col min="8710" max="8711" width="7.7109375" customWidth="1"/>
    <col min="8961" max="8964" width="7.7109375" customWidth="1"/>
    <col min="8965" max="8965" width="8.85546875" customWidth="1"/>
    <col min="8966" max="8967" width="7.7109375" customWidth="1"/>
    <col min="9217" max="9220" width="7.7109375" customWidth="1"/>
    <col min="9221" max="9221" width="8.85546875" customWidth="1"/>
    <col min="9222" max="9223" width="7.7109375" customWidth="1"/>
    <col min="9473" max="9476" width="7.7109375" customWidth="1"/>
    <col min="9477" max="9477" width="8.85546875" customWidth="1"/>
    <col min="9478" max="9479" width="7.7109375" customWidth="1"/>
    <col min="9729" max="9732" width="7.7109375" customWidth="1"/>
    <col min="9733" max="9733" width="8.85546875" customWidth="1"/>
    <col min="9734" max="9735" width="7.7109375" customWidth="1"/>
    <col min="9985" max="9988" width="7.7109375" customWidth="1"/>
    <col min="9989" max="9989" width="8.85546875" customWidth="1"/>
    <col min="9990" max="9991" width="7.7109375" customWidth="1"/>
    <col min="10241" max="10244" width="7.7109375" customWidth="1"/>
    <col min="10245" max="10245" width="8.85546875" customWidth="1"/>
    <col min="10246" max="10247" width="7.7109375" customWidth="1"/>
    <col min="10497" max="10500" width="7.7109375" customWidth="1"/>
    <col min="10501" max="10501" width="8.85546875" customWidth="1"/>
    <col min="10502" max="10503" width="7.7109375" customWidth="1"/>
    <col min="10753" max="10756" width="7.7109375" customWidth="1"/>
    <col min="10757" max="10757" width="8.85546875" customWidth="1"/>
    <col min="10758" max="10759" width="7.7109375" customWidth="1"/>
    <col min="11009" max="11012" width="7.7109375" customWidth="1"/>
    <col min="11013" max="11013" width="8.85546875" customWidth="1"/>
    <col min="11014" max="11015" width="7.7109375" customWidth="1"/>
    <col min="11265" max="11268" width="7.7109375" customWidth="1"/>
    <col min="11269" max="11269" width="8.85546875" customWidth="1"/>
    <col min="11270" max="11271" width="7.7109375" customWidth="1"/>
    <col min="11521" max="11524" width="7.7109375" customWidth="1"/>
    <col min="11525" max="11525" width="8.85546875" customWidth="1"/>
    <col min="11526" max="11527" width="7.7109375" customWidth="1"/>
    <col min="11777" max="11780" width="7.7109375" customWidth="1"/>
    <col min="11781" max="11781" width="8.85546875" customWidth="1"/>
    <col min="11782" max="11783" width="7.7109375" customWidth="1"/>
    <col min="12033" max="12036" width="7.7109375" customWidth="1"/>
    <col min="12037" max="12037" width="8.85546875" customWidth="1"/>
    <col min="12038" max="12039" width="7.7109375" customWidth="1"/>
    <col min="12289" max="12292" width="7.7109375" customWidth="1"/>
    <col min="12293" max="12293" width="8.85546875" customWidth="1"/>
    <col min="12294" max="12295" width="7.7109375" customWidth="1"/>
    <col min="12545" max="12548" width="7.7109375" customWidth="1"/>
    <col min="12549" max="12549" width="8.85546875" customWidth="1"/>
    <col min="12550" max="12551" width="7.7109375" customWidth="1"/>
    <col min="12801" max="12804" width="7.7109375" customWidth="1"/>
    <col min="12805" max="12805" width="8.85546875" customWidth="1"/>
    <col min="12806" max="12807" width="7.7109375" customWidth="1"/>
    <col min="13057" max="13060" width="7.7109375" customWidth="1"/>
    <col min="13061" max="13061" width="8.85546875" customWidth="1"/>
    <col min="13062" max="13063" width="7.7109375" customWidth="1"/>
    <col min="13313" max="13316" width="7.7109375" customWidth="1"/>
    <col min="13317" max="13317" width="8.85546875" customWidth="1"/>
    <col min="13318" max="13319" width="7.7109375" customWidth="1"/>
    <col min="13569" max="13572" width="7.7109375" customWidth="1"/>
    <col min="13573" max="13573" width="8.85546875" customWidth="1"/>
    <col min="13574" max="13575" width="7.7109375" customWidth="1"/>
    <col min="13825" max="13828" width="7.7109375" customWidth="1"/>
    <col min="13829" max="13829" width="8.85546875" customWidth="1"/>
    <col min="13830" max="13831" width="7.7109375" customWidth="1"/>
    <col min="14081" max="14084" width="7.7109375" customWidth="1"/>
    <col min="14085" max="14085" width="8.85546875" customWidth="1"/>
    <col min="14086" max="14087" width="7.7109375" customWidth="1"/>
    <col min="14337" max="14340" width="7.7109375" customWidth="1"/>
    <col min="14341" max="14341" width="8.85546875" customWidth="1"/>
    <col min="14342" max="14343" width="7.7109375" customWidth="1"/>
    <col min="14593" max="14596" width="7.7109375" customWidth="1"/>
    <col min="14597" max="14597" width="8.85546875" customWidth="1"/>
    <col min="14598" max="14599" width="7.7109375" customWidth="1"/>
    <col min="14849" max="14852" width="7.7109375" customWidth="1"/>
    <col min="14853" max="14853" width="8.85546875" customWidth="1"/>
    <col min="14854" max="14855" width="7.7109375" customWidth="1"/>
    <col min="15105" max="15108" width="7.7109375" customWidth="1"/>
    <col min="15109" max="15109" width="8.85546875" customWidth="1"/>
    <col min="15110" max="15111" width="7.7109375" customWidth="1"/>
    <col min="15361" max="15364" width="7.7109375" customWidth="1"/>
    <col min="15365" max="15365" width="8.85546875" customWidth="1"/>
    <col min="15366" max="15367" width="7.7109375" customWidth="1"/>
    <col min="15617" max="15620" width="7.7109375" customWidth="1"/>
    <col min="15621" max="15621" width="8.85546875" customWidth="1"/>
    <col min="15622" max="15623" width="7.7109375" customWidth="1"/>
    <col min="15873" max="15876" width="7.7109375" customWidth="1"/>
    <col min="15877" max="15877" width="8.85546875" customWidth="1"/>
    <col min="15878" max="15879" width="7.7109375" customWidth="1"/>
    <col min="16129" max="16132" width="7.7109375" customWidth="1"/>
    <col min="16133" max="16133" width="8.85546875" customWidth="1"/>
    <col min="16134" max="16135" width="7.7109375" customWidth="1"/>
  </cols>
  <sheetData>
    <row r="1" spans="1:12">
      <c r="A1" s="44"/>
      <c r="B1" s="35"/>
      <c r="C1" s="35"/>
      <c r="D1" s="130" t="s">
        <v>129</v>
      </c>
      <c r="E1" s="130"/>
      <c r="F1" s="130"/>
      <c r="G1" s="130"/>
      <c r="H1" s="130"/>
      <c r="I1" s="131"/>
    </row>
    <row r="2" spans="1:12">
      <c r="A2" s="7"/>
      <c r="B2" s="6"/>
      <c r="C2" s="6"/>
      <c r="D2" s="116"/>
      <c r="E2" s="116"/>
      <c r="F2" s="116"/>
      <c r="G2" s="116"/>
      <c r="H2" s="116"/>
      <c r="I2" s="117"/>
    </row>
    <row r="3" spans="1:12">
      <c r="A3" s="7"/>
      <c r="B3" s="6"/>
      <c r="C3" s="6"/>
      <c r="D3" s="9" t="s">
        <v>116</v>
      </c>
      <c r="E3" s="9"/>
      <c r="F3" s="9"/>
      <c r="G3" s="9"/>
      <c r="H3" s="9" t="s">
        <v>21</v>
      </c>
      <c r="I3" s="5"/>
    </row>
    <row r="4" spans="1:12">
      <c r="A4" s="30" t="s">
        <v>20</v>
      </c>
      <c r="B4" s="18"/>
      <c r="C4" s="18"/>
      <c r="D4" s="18"/>
      <c r="E4" s="18"/>
      <c r="F4" s="18"/>
      <c r="G4" s="18"/>
      <c r="H4" s="18"/>
      <c r="I4" s="17"/>
      <c r="J4" s="1"/>
      <c r="K4" s="1"/>
      <c r="L4" s="1"/>
    </row>
    <row r="5" spans="1:12">
      <c r="A5" s="16" t="s">
        <v>19</v>
      </c>
      <c r="B5" s="9"/>
      <c r="C5" s="9"/>
      <c r="D5" s="123"/>
      <c r="E5" s="125"/>
      <c r="F5" s="125"/>
      <c r="G5" s="125"/>
      <c r="H5" s="125"/>
      <c r="I5" s="124"/>
      <c r="J5" s="1"/>
      <c r="K5" s="1"/>
      <c r="L5" s="1"/>
    </row>
    <row r="6" spans="1:12" ht="6.75" customHeight="1">
      <c r="A6" s="16"/>
      <c r="B6" s="9"/>
      <c r="C6" s="9"/>
      <c r="D6" s="9"/>
      <c r="E6" s="9"/>
      <c r="F6" s="9"/>
      <c r="G6" s="9"/>
      <c r="H6" s="9"/>
      <c r="I6" s="8"/>
      <c r="J6" s="1"/>
      <c r="K6" s="1"/>
      <c r="L6" s="1"/>
    </row>
    <row r="7" spans="1:12">
      <c r="A7" s="16" t="s">
        <v>18</v>
      </c>
      <c r="B7" s="123"/>
      <c r="C7" s="124"/>
      <c r="D7" s="9"/>
      <c r="E7" s="9"/>
      <c r="F7" s="122" t="s">
        <v>114</v>
      </c>
      <c r="G7" s="122"/>
      <c r="H7" s="123"/>
      <c r="I7" s="124"/>
      <c r="J7" s="1"/>
      <c r="K7" s="1"/>
      <c r="L7" s="1"/>
    </row>
    <row r="8" spans="1:12" ht="6.75" customHeight="1">
      <c r="A8" s="16"/>
      <c r="B8" s="9"/>
      <c r="C8" s="9"/>
      <c r="D8" s="9"/>
      <c r="E8" s="9"/>
      <c r="F8" s="9"/>
      <c r="G8" s="9"/>
      <c r="H8" s="9"/>
      <c r="I8" s="8"/>
      <c r="J8" s="1"/>
      <c r="K8" s="1"/>
      <c r="L8" s="1"/>
    </row>
    <row r="9" spans="1:12">
      <c r="A9" s="30" t="s">
        <v>17</v>
      </c>
      <c r="B9" s="41"/>
      <c r="C9" s="41"/>
      <c r="D9" s="41"/>
      <c r="E9" s="41"/>
      <c r="F9" s="41"/>
      <c r="G9" s="41"/>
      <c r="H9" s="41"/>
      <c r="I9" s="40"/>
      <c r="J9" s="1"/>
      <c r="K9" s="1"/>
      <c r="L9" s="1"/>
    </row>
    <row r="10" spans="1:12">
      <c r="A10" s="36" t="s">
        <v>61</v>
      </c>
      <c r="B10" s="33"/>
      <c r="C10" s="33"/>
      <c r="D10" s="33"/>
      <c r="E10" s="33"/>
      <c r="F10" s="33"/>
      <c r="G10" s="33"/>
      <c r="H10" s="33"/>
      <c r="I10" s="39"/>
      <c r="J10" s="1"/>
      <c r="K10" s="1"/>
      <c r="L10" s="1"/>
    </row>
    <row r="11" spans="1:12">
      <c r="A11" s="16"/>
      <c r="B11" s="9"/>
      <c r="C11" s="9"/>
      <c r="D11" s="9"/>
      <c r="E11" s="9"/>
      <c r="F11" s="9"/>
      <c r="G11" s="9"/>
      <c r="H11" s="9"/>
      <c r="I11" s="8"/>
      <c r="J11" s="1"/>
      <c r="K11" s="1"/>
      <c r="L11" s="1"/>
    </row>
    <row r="12" spans="1:12">
      <c r="A12" s="38" t="s">
        <v>16</v>
      </c>
      <c r="B12" s="37"/>
      <c r="C12" s="18"/>
      <c r="D12" s="18"/>
      <c r="E12" s="18"/>
      <c r="F12" s="18"/>
      <c r="G12" s="18"/>
      <c r="H12" s="18"/>
      <c r="I12" s="17"/>
      <c r="J12" s="1"/>
      <c r="K12" s="1"/>
      <c r="L12" s="1"/>
    </row>
    <row r="13" spans="1:12">
      <c r="A13" s="36"/>
      <c r="B13" s="34"/>
      <c r="C13" s="34"/>
      <c r="D13" s="33"/>
      <c r="E13" s="35"/>
      <c r="F13" s="34"/>
      <c r="G13" s="34"/>
      <c r="H13" s="33"/>
      <c r="I13" s="32"/>
      <c r="J13" s="1"/>
      <c r="K13" s="1"/>
      <c r="L13" s="1"/>
    </row>
    <row r="14" spans="1:12">
      <c r="A14" s="16"/>
      <c r="B14" s="9"/>
      <c r="C14" s="9"/>
      <c r="D14" s="9"/>
      <c r="E14" s="9"/>
      <c r="F14" s="9"/>
      <c r="G14" s="9"/>
      <c r="H14" s="9"/>
      <c r="I14" s="8"/>
      <c r="J14" s="1"/>
      <c r="K14" s="1"/>
      <c r="L14" s="1"/>
    </row>
    <row r="15" spans="1:12">
      <c r="A15" s="16"/>
      <c r="B15" s="9"/>
      <c r="C15" s="9"/>
      <c r="D15" s="9"/>
      <c r="E15" s="9"/>
      <c r="F15" s="9"/>
      <c r="G15" s="9"/>
      <c r="H15" s="9"/>
      <c r="I15" s="8"/>
      <c r="J15" s="1"/>
      <c r="K15" s="1"/>
      <c r="L15" s="1"/>
    </row>
    <row r="16" spans="1:12">
      <c r="A16" s="16"/>
      <c r="B16" s="9"/>
      <c r="C16" s="9"/>
      <c r="D16" s="9"/>
      <c r="E16" s="9"/>
      <c r="F16" s="9"/>
      <c r="G16" s="9"/>
      <c r="H16" s="9"/>
      <c r="I16" s="8"/>
      <c r="J16" s="1"/>
      <c r="K16" s="1"/>
      <c r="L16" s="1"/>
    </row>
    <row r="17" spans="1:12">
      <c r="A17" s="16"/>
      <c r="B17" s="9"/>
      <c r="C17" s="9"/>
      <c r="D17" s="9"/>
      <c r="E17" s="9"/>
      <c r="F17" s="9"/>
      <c r="G17" s="9"/>
      <c r="H17" s="9"/>
      <c r="I17" s="8"/>
      <c r="J17" s="1"/>
      <c r="K17" s="1"/>
      <c r="L17" s="1"/>
    </row>
    <row r="18" spans="1:12">
      <c r="A18" s="16"/>
      <c r="B18" s="9"/>
      <c r="C18" s="9"/>
      <c r="D18" s="9"/>
      <c r="E18" s="9"/>
      <c r="F18" s="9"/>
      <c r="G18" s="9"/>
      <c r="H18" s="9"/>
      <c r="I18" s="8"/>
      <c r="J18" s="1"/>
      <c r="K18" s="1"/>
      <c r="L18" s="1"/>
    </row>
    <row r="19" spans="1:12">
      <c r="A19" s="30" t="s">
        <v>113</v>
      </c>
      <c r="B19" s="18"/>
      <c r="C19" s="18"/>
      <c r="D19" s="18"/>
      <c r="E19" s="18"/>
      <c r="F19" s="18"/>
      <c r="G19" s="18"/>
      <c r="H19" s="18"/>
      <c r="I19" s="17"/>
      <c r="J19" s="1"/>
      <c r="K19" s="1"/>
      <c r="L19" s="1"/>
    </row>
    <row r="20" spans="1:12" ht="6.75" customHeight="1">
      <c r="A20" s="29"/>
      <c r="B20" s="9"/>
      <c r="C20" s="9"/>
      <c r="D20" s="9"/>
      <c r="E20" s="9"/>
      <c r="F20" s="9"/>
      <c r="G20" s="9"/>
      <c r="H20" s="9"/>
      <c r="I20" s="8"/>
      <c r="J20" s="1"/>
      <c r="K20" s="1"/>
      <c r="L20" s="1"/>
    </row>
    <row r="21" spans="1:12" ht="17.25" customHeight="1">
      <c r="A21" s="26" t="s">
        <v>62</v>
      </c>
      <c r="B21" s="9"/>
      <c r="C21" s="61">
        <v>2.6280000000000001</v>
      </c>
      <c r="D21" s="6" t="s">
        <v>47</v>
      </c>
      <c r="E21" s="11" t="s">
        <v>63</v>
      </c>
      <c r="F21" s="64">
        <v>2.4E-2</v>
      </c>
      <c r="G21" s="6" t="s">
        <v>47</v>
      </c>
      <c r="H21" s="11"/>
      <c r="I21" s="23"/>
      <c r="L21" s="1"/>
    </row>
    <row r="22" spans="1:12" ht="6.75" customHeight="1">
      <c r="A22" s="10"/>
      <c r="B22" s="9"/>
      <c r="C22" s="9"/>
      <c r="D22" s="6"/>
      <c r="E22" s="11"/>
      <c r="F22" s="20"/>
      <c r="G22" s="6"/>
      <c r="H22" s="11"/>
      <c r="I22" s="23"/>
      <c r="L22" s="1"/>
    </row>
    <row r="23" spans="1:12" ht="17.25" customHeight="1">
      <c r="A23" s="26" t="s">
        <v>64</v>
      </c>
      <c r="B23" s="9"/>
      <c r="C23" s="61">
        <v>2.4689999999999999</v>
      </c>
      <c r="D23" s="6" t="s">
        <v>47</v>
      </c>
      <c r="E23" s="11" t="s">
        <v>65</v>
      </c>
      <c r="F23" s="64">
        <v>1.9E-2</v>
      </c>
      <c r="G23" s="6" t="s">
        <v>47</v>
      </c>
      <c r="H23" s="11"/>
      <c r="I23" s="23"/>
      <c r="L23" s="1"/>
    </row>
    <row r="24" spans="1:12" ht="6.75" customHeight="1">
      <c r="A24" s="10"/>
      <c r="B24" s="9"/>
      <c r="C24" s="9"/>
      <c r="D24" s="6"/>
      <c r="E24" s="11"/>
      <c r="F24" s="20"/>
      <c r="G24" s="6"/>
      <c r="H24" s="11"/>
      <c r="I24" s="23"/>
      <c r="L24" s="1"/>
    </row>
    <row r="25" spans="1:12" ht="17.25" customHeight="1">
      <c r="A25" s="10" t="s">
        <v>151</v>
      </c>
      <c r="B25" s="9"/>
      <c r="C25" s="93"/>
      <c r="D25" s="6" t="s">
        <v>33</v>
      </c>
      <c r="E25" s="11" t="s">
        <v>13</v>
      </c>
      <c r="F25" s="94"/>
      <c r="G25" s="6"/>
      <c r="H25" s="11"/>
      <c r="I25" s="23"/>
      <c r="L25" s="1"/>
    </row>
    <row r="26" spans="1:12" ht="6.75" customHeight="1">
      <c r="A26" s="10"/>
      <c r="B26" s="9"/>
      <c r="C26" s="9"/>
      <c r="D26" s="6"/>
      <c r="E26" s="11"/>
      <c r="F26" s="92"/>
      <c r="G26" s="6"/>
      <c r="H26" s="11"/>
      <c r="I26" s="23"/>
      <c r="L26" s="1"/>
    </row>
    <row r="27" spans="1:12" ht="17.25" customHeight="1">
      <c r="A27" s="10" t="s">
        <v>152</v>
      </c>
      <c r="B27" s="9"/>
      <c r="C27" s="93"/>
      <c r="D27" s="6" t="s">
        <v>33</v>
      </c>
      <c r="E27" s="11" t="s">
        <v>153</v>
      </c>
      <c r="F27" s="24" t="str">
        <f>+IF(C27="","",SQRT(C25^2-C27^2))</f>
        <v/>
      </c>
      <c r="G27" s="6"/>
      <c r="H27" s="11"/>
      <c r="I27" s="23"/>
      <c r="L27" s="1"/>
    </row>
    <row r="28" spans="1:12" ht="6.75" customHeight="1">
      <c r="A28" s="10"/>
      <c r="B28" s="9"/>
      <c r="C28" s="9"/>
      <c r="D28" s="6"/>
      <c r="E28" s="11"/>
      <c r="F28" s="92"/>
      <c r="G28" s="6"/>
      <c r="H28" s="11"/>
      <c r="I28" s="23"/>
      <c r="L28" s="1"/>
    </row>
    <row r="29" spans="1:12">
      <c r="A29" s="19" t="s">
        <v>10</v>
      </c>
      <c r="B29" s="22"/>
      <c r="C29" s="22"/>
      <c r="D29" s="18"/>
      <c r="E29" s="22"/>
      <c r="F29" s="22"/>
      <c r="G29" s="22"/>
      <c r="H29" s="18"/>
      <c r="I29" s="21"/>
    </row>
    <row r="30" spans="1:12" ht="6.75" customHeight="1">
      <c r="A30" s="16"/>
      <c r="B30" s="9"/>
      <c r="C30" s="9"/>
      <c r="D30" s="9"/>
      <c r="E30" s="9"/>
      <c r="F30" s="9"/>
      <c r="G30" s="9"/>
      <c r="H30" s="9"/>
      <c r="I30" s="5"/>
    </row>
    <row r="31" spans="1:12" ht="27.75" customHeight="1">
      <c r="A31" s="107" t="s">
        <v>9</v>
      </c>
      <c r="B31" s="107"/>
      <c r="C31" s="107"/>
      <c r="D31" s="107" t="s">
        <v>8</v>
      </c>
      <c r="E31" s="107"/>
      <c r="F31" s="107" t="s">
        <v>7</v>
      </c>
      <c r="G31" s="107"/>
      <c r="H31" s="107" t="s">
        <v>6</v>
      </c>
      <c r="I31" s="107"/>
    </row>
    <row r="32" spans="1:12" ht="27.75" customHeight="1">
      <c r="A32" s="107" t="s">
        <v>66</v>
      </c>
      <c r="B32" s="107"/>
      <c r="C32" s="107"/>
      <c r="D32" s="107">
        <f>IF(F21="","",F21)</f>
        <v>2.4E-2</v>
      </c>
      <c r="E32" s="107"/>
      <c r="F32" s="98">
        <f>IF(C23="","",100*C23/C21^2)</f>
        <v>35.749532606353768</v>
      </c>
      <c r="G32" s="98"/>
      <c r="H32" s="98">
        <f>IF(D32="","",D32*F32)</f>
        <v>0.85798878255249045</v>
      </c>
      <c r="I32" s="98"/>
    </row>
    <row r="33" spans="1:12" ht="27.75" customHeight="1">
      <c r="A33" s="107" t="s">
        <v>67</v>
      </c>
      <c r="B33" s="107"/>
      <c r="C33" s="107"/>
      <c r="D33" s="107">
        <f>IF(F23="","",F23)</f>
        <v>1.9E-2</v>
      </c>
      <c r="E33" s="107"/>
      <c r="F33" s="98">
        <f>IF(C23="","",100/C21)</f>
        <v>38.051750380517504</v>
      </c>
      <c r="G33" s="98"/>
      <c r="H33" s="98">
        <f>IF(D33="","",D33*F33)</f>
        <v>0.72298325722983259</v>
      </c>
      <c r="I33" s="98"/>
    </row>
    <row r="34" spans="1:12" ht="27.75" customHeight="1">
      <c r="A34" s="128" t="s">
        <v>151</v>
      </c>
      <c r="B34" s="151"/>
      <c r="C34" s="152"/>
      <c r="D34" s="128" t="str">
        <f>+IF(C25="","",C25)</f>
        <v/>
      </c>
      <c r="E34" s="152"/>
      <c r="F34" s="132" t="str">
        <f>+IF(C25="","",1/SQRT(F25))</f>
        <v/>
      </c>
      <c r="G34" s="152"/>
      <c r="H34" s="132" t="str">
        <f>+IF(D34="","",D34*F34)</f>
        <v/>
      </c>
      <c r="I34" s="152"/>
    </row>
    <row r="35" spans="1:12" ht="27.75" customHeight="1">
      <c r="A35" s="128" t="s">
        <v>153</v>
      </c>
      <c r="B35" s="151"/>
      <c r="C35" s="152"/>
      <c r="D35" s="128" t="str">
        <f>+IF(F27="","",F27)</f>
        <v/>
      </c>
      <c r="E35" s="152"/>
      <c r="F35" s="132">
        <v>1</v>
      </c>
      <c r="G35" s="152"/>
      <c r="H35" s="132" t="str">
        <f>+IF(D35="","",(D35*F35))</f>
        <v/>
      </c>
      <c r="I35" s="152"/>
    </row>
    <row r="36" spans="1:12" ht="6.75" customHeight="1">
      <c r="A36" s="16"/>
      <c r="B36" s="9"/>
      <c r="C36" s="9"/>
      <c r="D36" s="11"/>
      <c r="E36" s="20"/>
      <c r="F36" s="9"/>
      <c r="G36" s="11"/>
      <c r="H36" s="20"/>
      <c r="I36" s="8"/>
    </row>
    <row r="37" spans="1:12">
      <c r="A37" s="19" t="s">
        <v>3</v>
      </c>
      <c r="B37" s="18"/>
      <c r="C37" s="18"/>
      <c r="D37" s="18"/>
      <c r="E37" s="18"/>
      <c r="F37" s="18"/>
      <c r="G37" s="18"/>
      <c r="H37" s="18"/>
      <c r="I37" s="17"/>
      <c r="J37" s="1"/>
      <c r="K37" s="1"/>
      <c r="L37" s="1"/>
    </row>
    <row r="38" spans="1:12" ht="6.75" customHeight="1">
      <c r="A38" s="16"/>
      <c r="B38" s="9"/>
      <c r="C38" s="9"/>
      <c r="D38" s="9"/>
      <c r="E38" s="9"/>
      <c r="F38" s="9"/>
      <c r="G38" s="9"/>
      <c r="H38" s="9"/>
      <c r="I38" s="8"/>
      <c r="J38" s="1"/>
      <c r="K38" s="1"/>
      <c r="L38" s="1"/>
    </row>
    <row r="39" spans="1:12">
      <c r="A39" s="99" t="s">
        <v>2</v>
      </c>
      <c r="B39" s="100"/>
      <c r="C39" s="101"/>
      <c r="D39" s="47" t="str">
        <f>IF(F27="","",+SQRT(H32^2+H33^2+H34^2+H35^2))</f>
        <v/>
      </c>
      <c r="E39" s="9" t="s">
        <v>33</v>
      </c>
      <c r="F39" s="11"/>
      <c r="G39" s="11" t="s">
        <v>130</v>
      </c>
      <c r="H39" s="15">
        <f>IF(C21="","",(C21-C23)*100/C21)</f>
        <v>6.050228310502292</v>
      </c>
      <c r="I39" s="5" t="s">
        <v>33</v>
      </c>
      <c r="J39" s="1"/>
      <c r="K39" s="1"/>
      <c r="L39" s="1"/>
    </row>
    <row r="40" spans="1:12" ht="6.75" customHeight="1">
      <c r="A40" s="10"/>
      <c r="B40" s="9"/>
      <c r="C40" s="6"/>
      <c r="D40" s="14"/>
      <c r="E40" s="9"/>
      <c r="F40" s="11"/>
      <c r="G40" s="12"/>
      <c r="H40" s="11"/>
      <c r="I40" s="8"/>
      <c r="J40" s="1"/>
      <c r="K40" s="1"/>
      <c r="L40" s="1"/>
    </row>
    <row r="41" spans="1:12">
      <c r="A41" s="99" t="s">
        <v>1</v>
      </c>
      <c r="B41" s="100"/>
      <c r="C41" s="101"/>
      <c r="D41" s="15">
        <v>2</v>
      </c>
      <c r="E41" s="9"/>
      <c r="F41" s="11"/>
      <c r="G41" s="12"/>
      <c r="H41" s="11"/>
      <c r="I41" s="8"/>
      <c r="J41" s="1"/>
      <c r="K41" s="1"/>
      <c r="L41" s="1"/>
    </row>
    <row r="42" spans="1:12" ht="6.75" customHeight="1">
      <c r="A42" s="10"/>
      <c r="B42" s="9"/>
      <c r="C42" s="6"/>
      <c r="D42" s="14"/>
      <c r="E42" s="9"/>
      <c r="F42" s="11"/>
      <c r="G42" s="12"/>
      <c r="H42" s="11"/>
      <c r="I42" s="8"/>
      <c r="J42" s="1"/>
      <c r="K42" s="1"/>
      <c r="L42" s="1"/>
    </row>
    <row r="43" spans="1:12" ht="15.75">
      <c r="A43" s="99" t="s">
        <v>0</v>
      </c>
      <c r="B43" s="100"/>
      <c r="C43" s="101"/>
      <c r="D43" s="79" t="str">
        <f>IF(D39="","",D41*D39)</f>
        <v/>
      </c>
      <c r="E43" s="9" t="s">
        <v>33</v>
      </c>
      <c r="F43" s="11"/>
      <c r="G43" s="12"/>
      <c r="H43" s="11"/>
      <c r="I43" s="8"/>
      <c r="J43" s="1"/>
      <c r="K43" s="1"/>
      <c r="L43" s="1"/>
    </row>
    <row r="44" spans="1:12" ht="6.75" customHeight="1">
      <c r="A44" s="10"/>
      <c r="B44" s="9"/>
      <c r="C44" s="9"/>
      <c r="D44" s="9"/>
      <c r="E44" s="9"/>
      <c r="F44" s="9"/>
      <c r="G44" s="9"/>
      <c r="H44" s="9"/>
      <c r="I44" s="8"/>
      <c r="J44" s="1"/>
      <c r="K44" s="1"/>
      <c r="L44" s="1"/>
    </row>
    <row r="45" spans="1:12">
      <c r="A45" s="7"/>
      <c r="B45" s="6"/>
      <c r="C45" s="6"/>
      <c r="D45" s="6"/>
      <c r="E45" s="6"/>
      <c r="F45" s="6"/>
      <c r="G45" s="6"/>
      <c r="H45" s="6"/>
      <c r="I45" s="5"/>
      <c r="J45" s="1"/>
      <c r="K45" s="1"/>
      <c r="L45" s="1"/>
    </row>
    <row r="46" spans="1:12">
      <c r="A46" s="7"/>
      <c r="B46" s="6"/>
      <c r="C46" s="6"/>
      <c r="D46" s="6"/>
      <c r="E46" s="6"/>
      <c r="F46" s="6"/>
      <c r="G46" s="6"/>
      <c r="H46" s="6"/>
      <c r="I46" s="5"/>
      <c r="J46" s="1"/>
      <c r="K46" s="1"/>
      <c r="L46" s="1"/>
    </row>
    <row r="47" spans="1:12">
      <c r="A47" s="7"/>
      <c r="B47" s="6"/>
      <c r="C47" s="6"/>
      <c r="D47" s="6"/>
      <c r="E47" s="6"/>
      <c r="F47" s="6"/>
      <c r="G47" s="6"/>
      <c r="H47" s="6"/>
      <c r="I47" s="5"/>
      <c r="J47" s="1"/>
      <c r="K47" s="1"/>
      <c r="L47" s="1"/>
    </row>
    <row r="48" spans="1:12">
      <c r="A48" s="7"/>
      <c r="B48" s="6"/>
      <c r="C48" s="6"/>
      <c r="D48" s="6"/>
      <c r="E48" s="6"/>
      <c r="F48" s="6"/>
      <c r="G48" s="6"/>
      <c r="H48" s="6"/>
      <c r="I48" s="5"/>
      <c r="J48" s="1"/>
      <c r="K48" s="1"/>
      <c r="L48" s="1"/>
    </row>
    <row r="49" spans="1:12">
      <c r="A49" s="7"/>
      <c r="B49" s="6"/>
      <c r="C49" s="6"/>
      <c r="D49" s="6"/>
      <c r="E49" s="6"/>
      <c r="F49" s="6"/>
      <c r="G49" s="6"/>
      <c r="H49" s="6"/>
      <c r="I49" s="5"/>
      <c r="J49" s="1"/>
      <c r="K49" s="1"/>
      <c r="L49" s="1"/>
    </row>
    <row r="50" spans="1:12">
      <c r="A50" s="7"/>
      <c r="B50" s="6"/>
      <c r="C50" s="6"/>
      <c r="D50" s="6"/>
      <c r="E50" s="6"/>
      <c r="F50" s="6"/>
      <c r="G50" s="6"/>
      <c r="H50" s="6"/>
      <c r="I50" s="5"/>
      <c r="J50" s="1"/>
      <c r="K50" s="1"/>
      <c r="L50" s="1"/>
    </row>
    <row r="51" spans="1:12">
      <c r="A51" s="7"/>
      <c r="B51" s="6"/>
      <c r="C51" s="6"/>
      <c r="D51" s="6"/>
      <c r="E51" s="6"/>
      <c r="F51" s="6"/>
      <c r="G51" s="6"/>
      <c r="H51" s="6"/>
      <c r="I51" s="5"/>
      <c r="J51" s="1"/>
      <c r="K51" s="1"/>
      <c r="L51" s="1"/>
    </row>
    <row r="52" spans="1:12">
      <c r="A52" s="7"/>
      <c r="B52" s="6"/>
      <c r="C52" s="6"/>
      <c r="D52" s="6"/>
      <c r="E52" s="6"/>
      <c r="F52" s="6"/>
      <c r="G52" s="6"/>
      <c r="H52" s="6"/>
      <c r="I52" s="5"/>
      <c r="J52" s="1"/>
      <c r="K52" s="1"/>
      <c r="L52" s="1"/>
    </row>
    <row r="53" spans="1:12">
      <c r="A53" s="7"/>
      <c r="B53" s="6"/>
      <c r="C53" s="6"/>
      <c r="D53" s="6"/>
      <c r="E53" s="6"/>
      <c r="F53" s="6"/>
      <c r="G53" s="6"/>
      <c r="H53" s="6"/>
      <c r="I53" s="5"/>
      <c r="J53" s="1"/>
      <c r="K53" s="1"/>
      <c r="L53" s="1"/>
    </row>
    <row r="54" spans="1:12">
      <c r="A54" s="4"/>
      <c r="B54" s="3"/>
      <c r="C54" s="3"/>
      <c r="D54" s="3"/>
      <c r="E54" s="3"/>
      <c r="F54" s="3"/>
      <c r="G54" s="3"/>
      <c r="H54" s="3"/>
      <c r="I54" s="2"/>
      <c r="J54" s="1"/>
      <c r="K54" s="1"/>
      <c r="L54" s="1"/>
    </row>
    <row r="55" spans="1:12">
      <c r="J55" s="1"/>
      <c r="K55" s="1"/>
      <c r="L55" s="1"/>
    </row>
    <row r="56" spans="1:12">
      <c r="J56" s="1"/>
      <c r="K56" s="1"/>
      <c r="L56" s="1"/>
    </row>
    <row r="57" spans="1:12">
      <c r="J57" s="1"/>
      <c r="K57" s="1"/>
      <c r="L57" s="1"/>
    </row>
    <row r="58" spans="1:12">
      <c r="J58" s="1"/>
      <c r="K58" s="1"/>
      <c r="L58" s="1"/>
    </row>
    <row r="59" spans="1:12">
      <c r="J59" s="1"/>
      <c r="K59" s="1"/>
      <c r="L59" s="1"/>
    </row>
    <row r="60" spans="1:12">
      <c r="J60" s="1"/>
      <c r="K60" s="1"/>
      <c r="L60" s="1"/>
    </row>
    <row r="61" spans="1:12">
      <c r="J61" s="1"/>
      <c r="K61" s="1"/>
      <c r="L61" s="1"/>
    </row>
    <row r="62" spans="1:12">
      <c r="J62" s="1"/>
      <c r="K62" s="1"/>
      <c r="L62" s="1"/>
    </row>
  </sheetData>
  <sheetProtection password="C464" sheet="1" objects="1" scenarios="1"/>
  <mergeCells count="28">
    <mergeCell ref="A31:C31"/>
    <mergeCell ref="D31:E31"/>
    <mergeCell ref="F31:G31"/>
    <mergeCell ref="H31:I31"/>
    <mergeCell ref="A32:C32"/>
    <mergeCell ref="D32:E32"/>
    <mergeCell ref="F32:G32"/>
    <mergeCell ref="H32:I32"/>
    <mergeCell ref="A43:C43"/>
    <mergeCell ref="A33:C33"/>
    <mergeCell ref="D33:E33"/>
    <mergeCell ref="F33:G33"/>
    <mergeCell ref="H33:I33"/>
    <mergeCell ref="A39:C39"/>
    <mergeCell ref="A41:C41"/>
    <mergeCell ref="A34:C34"/>
    <mergeCell ref="A35:C35"/>
    <mergeCell ref="D34:E34"/>
    <mergeCell ref="D35:E35"/>
    <mergeCell ref="F34:G34"/>
    <mergeCell ref="F35:G35"/>
    <mergeCell ref="H34:I34"/>
    <mergeCell ref="H35:I35"/>
    <mergeCell ref="D1:I2"/>
    <mergeCell ref="F7:G7"/>
    <mergeCell ref="H7:I7"/>
    <mergeCell ref="B7:C7"/>
    <mergeCell ref="D5:I5"/>
  </mergeCells>
  <pageMargins left="0.7" right="0.7" top="0.75" bottom="0.75" header="0.3" footer="0.3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autoPict="0" r:id="rId5">
            <anchor moveWithCells="1" sizeWithCells="1">
              <from>
                <xdr:col>2</xdr:col>
                <xdr:colOff>419100</xdr:colOff>
                <xdr:row>9</xdr:row>
                <xdr:rowOff>57150</xdr:rowOff>
              </from>
              <to>
                <xdr:col>5</xdr:col>
                <xdr:colOff>28575</xdr:colOff>
                <xdr:row>11</xdr:row>
                <xdr:rowOff>0</xdr:rowOff>
              </to>
            </anchor>
          </objectPr>
        </oleObject>
      </mc:Choice>
      <mc:Fallback>
        <oleObject progId="Equation.3" shapeId="7169" r:id="rId4"/>
      </mc:Fallback>
    </mc:AlternateContent>
    <mc:AlternateContent xmlns:mc="http://schemas.openxmlformats.org/markup-compatibility/2006">
      <mc:Choice Requires="x14">
        <oleObject progId="Equation.3" shapeId="7171" r:id="rId6">
          <objectPr defaultSize="0" autoPict="0" r:id="rId7">
            <anchor moveWithCells="1" sizeWithCells="1">
              <from>
                <xdr:col>0</xdr:col>
                <xdr:colOff>304800</xdr:colOff>
                <xdr:row>15</xdr:row>
                <xdr:rowOff>9525</xdr:rowOff>
              </from>
              <to>
                <xdr:col>3</xdr:col>
                <xdr:colOff>361950</xdr:colOff>
                <xdr:row>18</xdr:row>
                <xdr:rowOff>0</xdr:rowOff>
              </to>
            </anchor>
          </objectPr>
        </oleObject>
      </mc:Choice>
      <mc:Fallback>
        <oleObject progId="Equation.3" shapeId="7171" r:id="rId6"/>
      </mc:Fallback>
    </mc:AlternateContent>
    <mc:AlternateContent xmlns:mc="http://schemas.openxmlformats.org/markup-compatibility/2006">
      <mc:Choice Requires="x14">
        <oleObject progId="Equation.3" shapeId="7172" r:id="rId8">
          <objectPr defaultSize="0" autoPict="0" r:id="rId9">
            <anchor moveWithCells="1" sizeWithCells="1">
              <from>
                <xdr:col>6</xdr:col>
                <xdr:colOff>323850</xdr:colOff>
                <xdr:row>14</xdr:row>
                <xdr:rowOff>152400</xdr:rowOff>
              </from>
              <to>
                <xdr:col>8</xdr:col>
                <xdr:colOff>647700</xdr:colOff>
                <xdr:row>17</xdr:row>
                <xdr:rowOff>104775</xdr:rowOff>
              </to>
            </anchor>
          </objectPr>
        </oleObject>
      </mc:Choice>
      <mc:Fallback>
        <oleObject progId="Equation.3" shapeId="7172" r:id="rId8"/>
      </mc:Fallback>
    </mc:AlternateContent>
    <mc:AlternateContent xmlns:mc="http://schemas.openxmlformats.org/markup-compatibility/2006">
      <mc:Choice Requires="x14">
        <oleObject progId="Equation.3" shapeId="7178" r:id="rId10">
          <objectPr defaultSize="0" autoPict="0" r:id="rId11">
            <anchor moveWithCells="1" sizeWithCells="1">
              <from>
                <xdr:col>1</xdr:col>
                <xdr:colOff>342900</xdr:colOff>
                <xdr:row>12</xdr:row>
                <xdr:rowOff>28575</xdr:rowOff>
              </from>
              <to>
                <xdr:col>7</xdr:col>
                <xdr:colOff>628650</xdr:colOff>
                <xdr:row>14</xdr:row>
                <xdr:rowOff>152400</xdr:rowOff>
              </to>
            </anchor>
          </objectPr>
        </oleObject>
      </mc:Choice>
      <mc:Fallback>
        <oleObject progId="Equation.3" shapeId="7178" r:id="rId10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66"/>
  <sheetViews>
    <sheetView topLeftCell="A34" zoomScale="140" zoomScaleNormal="140" workbookViewId="0">
      <selection activeCell="K53" sqref="K53"/>
    </sheetView>
  </sheetViews>
  <sheetFormatPr baseColWidth="10" defaultRowHeight="15"/>
  <cols>
    <col min="1" max="1" width="7.7109375" customWidth="1"/>
    <col min="2" max="2" width="11.5703125" customWidth="1"/>
    <col min="3" max="4" width="7.7109375" customWidth="1"/>
    <col min="5" max="5" width="8.85546875" customWidth="1"/>
    <col min="6" max="7" width="7.7109375" customWidth="1"/>
    <col min="257" max="260" width="7.7109375" customWidth="1"/>
    <col min="261" max="261" width="8.85546875" customWidth="1"/>
    <col min="262" max="263" width="7.7109375" customWidth="1"/>
    <col min="513" max="516" width="7.7109375" customWidth="1"/>
    <col min="517" max="517" width="8.85546875" customWidth="1"/>
    <col min="518" max="519" width="7.7109375" customWidth="1"/>
    <col min="769" max="772" width="7.7109375" customWidth="1"/>
    <col min="773" max="773" width="8.85546875" customWidth="1"/>
    <col min="774" max="775" width="7.7109375" customWidth="1"/>
    <col min="1025" max="1028" width="7.7109375" customWidth="1"/>
    <col min="1029" max="1029" width="8.85546875" customWidth="1"/>
    <col min="1030" max="1031" width="7.7109375" customWidth="1"/>
    <col min="1281" max="1284" width="7.7109375" customWidth="1"/>
    <col min="1285" max="1285" width="8.85546875" customWidth="1"/>
    <col min="1286" max="1287" width="7.7109375" customWidth="1"/>
    <col min="1537" max="1540" width="7.7109375" customWidth="1"/>
    <col min="1541" max="1541" width="8.85546875" customWidth="1"/>
    <col min="1542" max="1543" width="7.7109375" customWidth="1"/>
    <col min="1793" max="1796" width="7.7109375" customWidth="1"/>
    <col min="1797" max="1797" width="8.85546875" customWidth="1"/>
    <col min="1798" max="1799" width="7.7109375" customWidth="1"/>
    <col min="2049" max="2052" width="7.7109375" customWidth="1"/>
    <col min="2053" max="2053" width="8.85546875" customWidth="1"/>
    <col min="2054" max="2055" width="7.7109375" customWidth="1"/>
    <col min="2305" max="2308" width="7.7109375" customWidth="1"/>
    <col min="2309" max="2309" width="8.85546875" customWidth="1"/>
    <col min="2310" max="2311" width="7.7109375" customWidth="1"/>
    <col min="2561" max="2564" width="7.7109375" customWidth="1"/>
    <col min="2565" max="2565" width="8.85546875" customWidth="1"/>
    <col min="2566" max="2567" width="7.7109375" customWidth="1"/>
    <col min="2817" max="2820" width="7.7109375" customWidth="1"/>
    <col min="2821" max="2821" width="8.85546875" customWidth="1"/>
    <col min="2822" max="2823" width="7.7109375" customWidth="1"/>
    <col min="3073" max="3076" width="7.7109375" customWidth="1"/>
    <col min="3077" max="3077" width="8.85546875" customWidth="1"/>
    <col min="3078" max="3079" width="7.7109375" customWidth="1"/>
    <col min="3329" max="3332" width="7.7109375" customWidth="1"/>
    <col min="3333" max="3333" width="8.85546875" customWidth="1"/>
    <col min="3334" max="3335" width="7.7109375" customWidth="1"/>
    <col min="3585" max="3588" width="7.7109375" customWidth="1"/>
    <col min="3589" max="3589" width="8.85546875" customWidth="1"/>
    <col min="3590" max="3591" width="7.7109375" customWidth="1"/>
    <col min="3841" max="3844" width="7.7109375" customWidth="1"/>
    <col min="3845" max="3845" width="8.85546875" customWidth="1"/>
    <col min="3846" max="3847" width="7.7109375" customWidth="1"/>
    <col min="4097" max="4100" width="7.7109375" customWidth="1"/>
    <col min="4101" max="4101" width="8.85546875" customWidth="1"/>
    <col min="4102" max="4103" width="7.7109375" customWidth="1"/>
    <col min="4353" max="4356" width="7.7109375" customWidth="1"/>
    <col min="4357" max="4357" width="8.85546875" customWidth="1"/>
    <col min="4358" max="4359" width="7.7109375" customWidth="1"/>
    <col min="4609" max="4612" width="7.7109375" customWidth="1"/>
    <col min="4613" max="4613" width="8.85546875" customWidth="1"/>
    <col min="4614" max="4615" width="7.7109375" customWidth="1"/>
    <col min="4865" max="4868" width="7.7109375" customWidth="1"/>
    <col min="4869" max="4869" width="8.85546875" customWidth="1"/>
    <col min="4870" max="4871" width="7.7109375" customWidth="1"/>
    <col min="5121" max="5124" width="7.7109375" customWidth="1"/>
    <col min="5125" max="5125" width="8.85546875" customWidth="1"/>
    <col min="5126" max="5127" width="7.7109375" customWidth="1"/>
    <col min="5377" max="5380" width="7.7109375" customWidth="1"/>
    <col min="5381" max="5381" width="8.85546875" customWidth="1"/>
    <col min="5382" max="5383" width="7.7109375" customWidth="1"/>
    <col min="5633" max="5636" width="7.7109375" customWidth="1"/>
    <col min="5637" max="5637" width="8.85546875" customWidth="1"/>
    <col min="5638" max="5639" width="7.7109375" customWidth="1"/>
    <col min="5889" max="5892" width="7.7109375" customWidth="1"/>
    <col min="5893" max="5893" width="8.85546875" customWidth="1"/>
    <col min="5894" max="5895" width="7.7109375" customWidth="1"/>
    <col min="6145" max="6148" width="7.7109375" customWidth="1"/>
    <col min="6149" max="6149" width="8.85546875" customWidth="1"/>
    <col min="6150" max="6151" width="7.7109375" customWidth="1"/>
    <col min="6401" max="6404" width="7.7109375" customWidth="1"/>
    <col min="6405" max="6405" width="8.85546875" customWidth="1"/>
    <col min="6406" max="6407" width="7.7109375" customWidth="1"/>
    <col min="6657" max="6660" width="7.7109375" customWidth="1"/>
    <col min="6661" max="6661" width="8.85546875" customWidth="1"/>
    <col min="6662" max="6663" width="7.7109375" customWidth="1"/>
    <col min="6913" max="6916" width="7.7109375" customWidth="1"/>
    <col min="6917" max="6917" width="8.85546875" customWidth="1"/>
    <col min="6918" max="6919" width="7.7109375" customWidth="1"/>
    <col min="7169" max="7172" width="7.7109375" customWidth="1"/>
    <col min="7173" max="7173" width="8.85546875" customWidth="1"/>
    <col min="7174" max="7175" width="7.7109375" customWidth="1"/>
    <col min="7425" max="7428" width="7.7109375" customWidth="1"/>
    <col min="7429" max="7429" width="8.85546875" customWidth="1"/>
    <col min="7430" max="7431" width="7.7109375" customWidth="1"/>
    <col min="7681" max="7684" width="7.7109375" customWidth="1"/>
    <col min="7685" max="7685" width="8.85546875" customWidth="1"/>
    <col min="7686" max="7687" width="7.7109375" customWidth="1"/>
    <col min="7937" max="7940" width="7.7109375" customWidth="1"/>
    <col min="7941" max="7941" width="8.85546875" customWidth="1"/>
    <col min="7942" max="7943" width="7.7109375" customWidth="1"/>
    <col min="8193" max="8196" width="7.7109375" customWidth="1"/>
    <col min="8197" max="8197" width="8.85546875" customWidth="1"/>
    <col min="8198" max="8199" width="7.7109375" customWidth="1"/>
    <col min="8449" max="8452" width="7.7109375" customWidth="1"/>
    <col min="8453" max="8453" width="8.85546875" customWidth="1"/>
    <col min="8454" max="8455" width="7.7109375" customWidth="1"/>
    <col min="8705" max="8708" width="7.7109375" customWidth="1"/>
    <col min="8709" max="8709" width="8.85546875" customWidth="1"/>
    <col min="8710" max="8711" width="7.7109375" customWidth="1"/>
    <col min="8961" max="8964" width="7.7109375" customWidth="1"/>
    <col min="8965" max="8965" width="8.85546875" customWidth="1"/>
    <col min="8966" max="8967" width="7.7109375" customWidth="1"/>
    <col min="9217" max="9220" width="7.7109375" customWidth="1"/>
    <col min="9221" max="9221" width="8.85546875" customWidth="1"/>
    <col min="9222" max="9223" width="7.7109375" customWidth="1"/>
    <col min="9473" max="9476" width="7.7109375" customWidth="1"/>
    <col min="9477" max="9477" width="8.85546875" customWidth="1"/>
    <col min="9478" max="9479" width="7.7109375" customWidth="1"/>
    <col min="9729" max="9732" width="7.7109375" customWidth="1"/>
    <col min="9733" max="9733" width="8.85546875" customWidth="1"/>
    <col min="9734" max="9735" width="7.7109375" customWidth="1"/>
    <col min="9985" max="9988" width="7.7109375" customWidth="1"/>
    <col min="9989" max="9989" width="8.85546875" customWidth="1"/>
    <col min="9990" max="9991" width="7.7109375" customWidth="1"/>
    <col min="10241" max="10244" width="7.7109375" customWidth="1"/>
    <col min="10245" max="10245" width="8.85546875" customWidth="1"/>
    <col min="10246" max="10247" width="7.7109375" customWidth="1"/>
    <col min="10497" max="10500" width="7.7109375" customWidth="1"/>
    <col min="10501" max="10501" width="8.85546875" customWidth="1"/>
    <col min="10502" max="10503" width="7.7109375" customWidth="1"/>
    <col min="10753" max="10756" width="7.7109375" customWidth="1"/>
    <col min="10757" max="10757" width="8.85546875" customWidth="1"/>
    <col min="10758" max="10759" width="7.7109375" customWidth="1"/>
    <col min="11009" max="11012" width="7.7109375" customWidth="1"/>
    <col min="11013" max="11013" width="8.85546875" customWidth="1"/>
    <col min="11014" max="11015" width="7.7109375" customWidth="1"/>
    <col min="11265" max="11268" width="7.7109375" customWidth="1"/>
    <col min="11269" max="11269" width="8.85546875" customWidth="1"/>
    <col min="11270" max="11271" width="7.7109375" customWidth="1"/>
    <col min="11521" max="11524" width="7.7109375" customWidth="1"/>
    <col min="11525" max="11525" width="8.85546875" customWidth="1"/>
    <col min="11526" max="11527" width="7.7109375" customWidth="1"/>
    <col min="11777" max="11780" width="7.7109375" customWidth="1"/>
    <col min="11781" max="11781" width="8.85546875" customWidth="1"/>
    <col min="11782" max="11783" width="7.7109375" customWidth="1"/>
    <col min="12033" max="12036" width="7.7109375" customWidth="1"/>
    <col min="12037" max="12037" width="8.85546875" customWidth="1"/>
    <col min="12038" max="12039" width="7.7109375" customWidth="1"/>
    <col min="12289" max="12292" width="7.7109375" customWidth="1"/>
    <col min="12293" max="12293" width="8.85546875" customWidth="1"/>
    <col min="12294" max="12295" width="7.7109375" customWidth="1"/>
    <col min="12545" max="12548" width="7.7109375" customWidth="1"/>
    <col min="12549" max="12549" width="8.85546875" customWidth="1"/>
    <col min="12550" max="12551" width="7.7109375" customWidth="1"/>
    <col min="12801" max="12804" width="7.7109375" customWidth="1"/>
    <col min="12805" max="12805" width="8.85546875" customWidth="1"/>
    <col min="12806" max="12807" width="7.7109375" customWidth="1"/>
    <col min="13057" max="13060" width="7.7109375" customWidth="1"/>
    <col min="13061" max="13061" width="8.85546875" customWidth="1"/>
    <col min="13062" max="13063" width="7.7109375" customWidth="1"/>
    <col min="13313" max="13316" width="7.7109375" customWidth="1"/>
    <col min="13317" max="13317" width="8.85546875" customWidth="1"/>
    <col min="13318" max="13319" width="7.7109375" customWidth="1"/>
    <col min="13569" max="13572" width="7.7109375" customWidth="1"/>
    <col min="13573" max="13573" width="8.85546875" customWidth="1"/>
    <col min="13574" max="13575" width="7.7109375" customWidth="1"/>
    <col min="13825" max="13828" width="7.7109375" customWidth="1"/>
    <col min="13829" max="13829" width="8.85546875" customWidth="1"/>
    <col min="13830" max="13831" width="7.7109375" customWidth="1"/>
    <col min="14081" max="14084" width="7.7109375" customWidth="1"/>
    <col min="14085" max="14085" width="8.85546875" customWidth="1"/>
    <col min="14086" max="14087" width="7.7109375" customWidth="1"/>
    <col min="14337" max="14340" width="7.7109375" customWidth="1"/>
    <col min="14341" max="14341" width="8.85546875" customWidth="1"/>
    <col min="14342" max="14343" width="7.7109375" customWidth="1"/>
    <col min="14593" max="14596" width="7.7109375" customWidth="1"/>
    <col min="14597" max="14597" width="8.85546875" customWidth="1"/>
    <col min="14598" max="14599" width="7.7109375" customWidth="1"/>
    <col min="14849" max="14852" width="7.7109375" customWidth="1"/>
    <col min="14853" max="14853" width="8.85546875" customWidth="1"/>
    <col min="14854" max="14855" width="7.7109375" customWidth="1"/>
    <col min="15105" max="15108" width="7.7109375" customWidth="1"/>
    <col min="15109" max="15109" width="8.85546875" customWidth="1"/>
    <col min="15110" max="15111" width="7.7109375" customWidth="1"/>
    <col min="15361" max="15364" width="7.7109375" customWidth="1"/>
    <col min="15365" max="15365" width="8.85546875" customWidth="1"/>
    <col min="15366" max="15367" width="7.7109375" customWidth="1"/>
    <col min="15617" max="15620" width="7.7109375" customWidth="1"/>
    <col min="15621" max="15621" width="8.85546875" customWidth="1"/>
    <col min="15622" max="15623" width="7.7109375" customWidth="1"/>
    <col min="15873" max="15876" width="7.7109375" customWidth="1"/>
    <col min="15877" max="15877" width="8.85546875" customWidth="1"/>
    <col min="15878" max="15879" width="7.7109375" customWidth="1"/>
    <col min="16129" max="16132" width="7.7109375" customWidth="1"/>
    <col min="16133" max="16133" width="8.85546875" customWidth="1"/>
    <col min="16134" max="16135" width="7.7109375" customWidth="1"/>
  </cols>
  <sheetData>
    <row r="1" spans="1:12">
      <c r="A1" s="44"/>
      <c r="B1" s="35"/>
      <c r="C1" s="35"/>
      <c r="D1" s="35"/>
      <c r="E1" s="35"/>
      <c r="F1" s="35"/>
      <c r="G1" s="35"/>
      <c r="H1" s="35"/>
      <c r="I1" s="32"/>
    </row>
    <row r="2" spans="1:12" ht="22.5" customHeight="1">
      <c r="A2" s="7"/>
      <c r="B2" s="6"/>
      <c r="C2" s="6"/>
      <c r="D2" s="116" t="s">
        <v>128</v>
      </c>
      <c r="E2" s="116"/>
      <c r="F2" s="116"/>
      <c r="G2" s="116"/>
      <c r="H2" s="116"/>
      <c r="I2" s="117"/>
    </row>
    <row r="3" spans="1:12">
      <c r="A3" s="7"/>
      <c r="B3" s="6"/>
      <c r="C3" s="6"/>
      <c r="D3" s="9" t="s">
        <v>116</v>
      </c>
      <c r="E3" s="9"/>
      <c r="F3" s="9"/>
      <c r="G3" s="9"/>
      <c r="H3" s="9" t="s">
        <v>21</v>
      </c>
      <c r="I3" s="5"/>
    </row>
    <row r="4" spans="1:12">
      <c r="A4" s="30" t="s">
        <v>20</v>
      </c>
      <c r="B4" s="18"/>
      <c r="C4" s="18"/>
      <c r="D4" s="18"/>
      <c r="E4" s="18"/>
      <c r="F4" s="18"/>
      <c r="G4" s="18"/>
      <c r="H4" s="18"/>
      <c r="I4" s="17"/>
      <c r="J4" s="1"/>
      <c r="K4" s="1"/>
      <c r="L4" s="1"/>
    </row>
    <row r="5" spans="1:12">
      <c r="A5" s="16" t="s">
        <v>19</v>
      </c>
      <c r="B5" s="9"/>
      <c r="C5" s="9"/>
      <c r="D5" s="123"/>
      <c r="E5" s="125"/>
      <c r="F5" s="125"/>
      <c r="G5" s="125"/>
      <c r="H5" s="125"/>
      <c r="I5" s="124"/>
      <c r="J5" s="1"/>
      <c r="K5" s="1"/>
      <c r="L5" s="1"/>
    </row>
    <row r="6" spans="1:12" ht="6.75" customHeight="1">
      <c r="A6" s="16"/>
      <c r="B6" s="9"/>
      <c r="C6" s="9"/>
      <c r="D6" s="9"/>
      <c r="E6" s="9"/>
      <c r="F6" s="9"/>
      <c r="G6" s="9"/>
      <c r="H6" s="9"/>
      <c r="I6" s="8"/>
      <c r="J6" s="1"/>
      <c r="K6" s="1"/>
      <c r="L6" s="1"/>
    </row>
    <row r="7" spans="1:12">
      <c r="A7" s="16" t="s">
        <v>18</v>
      </c>
      <c r="B7" s="123"/>
      <c r="C7" s="124"/>
      <c r="D7" s="9"/>
      <c r="E7" s="9"/>
      <c r="F7" s="122" t="s">
        <v>114</v>
      </c>
      <c r="G7" s="122"/>
      <c r="H7" s="123"/>
      <c r="I7" s="124"/>
      <c r="J7" s="1"/>
      <c r="K7" s="1"/>
      <c r="L7" s="1"/>
    </row>
    <row r="8" spans="1:12" ht="6.75" customHeight="1">
      <c r="A8" s="16"/>
      <c r="B8" s="9"/>
      <c r="C8" s="9"/>
      <c r="D8" s="9"/>
      <c r="E8" s="9"/>
      <c r="F8" s="9"/>
      <c r="G8" s="9"/>
      <c r="H8" s="9"/>
      <c r="I8" s="8"/>
      <c r="J8" s="1"/>
      <c r="K8" s="1"/>
      <c r="L8" s="1"/>
    </row>
    <row r="9" spans="1:12">
      <c r="A9" s="30" t="s">
        <v>17</v>
      </c>
      <c r="B9" s="41"/>
      <c r="C9" s="41"/>
      <c r="D9" s="41"/>
      <c r="E9" s="41"/>
      <c r="F9" s="41"/>
      <c r="G9" s="41"/>
      <c r="H9" s="41"/>
      <c r="I9" s="40"/>
      <c r="J9" s="1"/>
      <c r="K9" s="1"/>
      <c r="L9" s="1"/>
    </row>
    <row r="10" spans="1:12" ht="19.5" customHeight="1">
      <c r="A10" s="16"/>
      <c r="B10" s="9"/>
      <c r="C10" s="9"/>
      <c r="D10" s="9"/>
      <c r="E10" s="9"/>
      <c r="F10" s="9"/>
      <c r="G10" s="9"/>
      <c r="H10" s="9"/>
      <c r="I10" s="8"/>
      <c r="J10" s="1"/>
      <c r="K10" s="1"/>
      <c r="L10" s="1"/>
    </row>
    <row r="11" spans="1:12">
      <c r="A11" s="38" t="s">
        <v>16</v>
      </c>
      <c r="B11" s="37"/>
      <c r="C11" s="18"/>
      <c r="D11" s="18"/>
      <c r="E11" s="18"/>
      <c r="F11" s="18"/>
      <c r="G11" s="18"/>
      <c r="H11" s="18"/>
      <c r="I11" s="17"/>
      <c r="J11" s="1"/>
      <c r="K11" s="1"/>
      <c r="L11" s="1"/>
    </row>
    <row r="12" spans="1:12">
      <c r="A12" s="36"/>
      <c r="B12" s="34"/>
      <c r="C12" s="34"/>
      <c r="D12" s="33"/>
      <c r="E12" s="35"/>
      <c r="F12" s="34"/>
      <c r="G12" s="34"/>
      <c r="H12" s="33"/>
      <c r="I12" s="32"/>
      <c r="J12" s="1"/>
      <c r="K12" s="1"/>
      <c r="L12" s="1"/>
    </row>
    <row r="13" spans="1:12">
      <c r="A13" s="16"/>
      <c r="B13" s="9"/>
      <c r="C13" s="9"/>
      <c r="D13" s="9"/>
      <c r="E13" s="9"/>
      <c r="F13" s="9"/>
      <c r="G13" s="9"/>
      <c r="H13" s="9"/>
      <c r="I13" s="8"/>
      <c r="J13" s="1"/>
      <c r="K13" s="1"/>
      <c r="L13" s="1"/>
    </row>
    <row r="14" spans="1:12">
      <c r="A14" s="16"/>
      <c r="B14" s="9"/>
      <c r="C14" s="9"/>
      <c r="D14" s="9"/>
      <c r="E14" s="9"/>
      <c r="F14" s="9"/>
      <c r="G14" s="9"/>
      <c r="H14" s="9"/>
      <c r="I14" s="8"/>
      <c r="J14" s="1"/>
      <c r="K14" s="1"/>
      <c r="L14" s="1"/>
    </row>
    <row r="15" spans="1:12">
      <c r="A15" s="16"/>
      <c r="B15" s="9"/>
      <c r="C15" s="9"/>
      <c r="D15" s="9"/>
      <c r="E15" s="9"/>
      <c r="F15" s="9"/>
      <c r="G15" s="9"/>
      <c r="H15" s="9"/>
      <c r="I15" s="8"/>
      <c r="J15" s="1"/>
      <c r="K15" s="1"/>
      <c r="L15" s="1"/>
    </row>
    <row r="16" spans="1:12">
      <c r="A16" s="16"/>
      <c r="B16" s="9"/>
      <c r="C16" s="9"/>
      <c r="D16" s="9"/>
      <c r="E16" s="9"/>
      <c r="F16" s="9"/>
      <c r="G16" s="9"/>
      <c r="H16" s="9"/>
      <c r="I16" s="8"/>
      <c r="J16" s="1"/>
      <c r="K16" s="1"/>
      <c r="L16" s="1"/>
    </row>
    <row r="17" spans="1:12">
      <c r="A17" s="16"/>
      <c r="B17" s="9"/>
      <c r="C17" s="9"/>
      <c r="D17" s="9"/>
      <c r="E17" s="9"/>
      <c r="F17" s="9"/>
      <c r="G17" s="9"/>
      <c r="H17" s="9"/>
      <c r="I17" s="8"/>
      <c r="J17" s="1"/>
      <c r="K17" s="1"/>
      <c r="L17" s="1"/>
    </row>
    <row r="18" spans="1:12">
      <c r="A18" s="30" t="s">
        <v>113</v>
      </c>
      <c r="B18" s="18"/>
      <c r="C18" s="18"/>
      <c r="D18" s="18"/>
      <c r="E18" s="18"/>
      <c r="F18" s="18"/>
      <c r="G18" s="18"/>
      <c r="H18" s="18"/>
      <c r="I18" s="17"/>
      <c r="J18" s="1"/>
      <c r="K18" s="1"/>
      <c r="L18" s="1"/>
    </row>
    <row r="19" spans="1:12" ht="6.75" customHeight="1">
      <c r="A19" s="29"/>
      <c r="B19" s="9"/>
      <c r="C19" s="9"/>
      <c r="D19" s="9"/>
      <c r="E19" s="9"/>
      <c r="F19" s="9"/>
      <c r="G19" s="9"/>
      <c r="H19" s="9"/>
      <c r="I19" s="8"/>
      <c r="J19" s="1"/>
      <c r="K19" s="1"/>
      <c r="L19" s="1"/>
    </row>
    <row r="20" spans="1:12" ht="17.25" customHeight="1">
      <c r="A20" s="26" t="s">
        <v>64</v>
      </c>
      <c r="B20" s="9"/>
      <c r="C20" s="61">
        <v>2.4689999999999999</v>
      </c>
      <c r="D20" s="6" t="s">
        <v>47</v>
      </c>
      <c r="E20" s="11" t="s">
        <v>63</v>
      </c>
      <c r="F20" s="64">
        <v>1.9E-2</v>
      </c>
      <c r="G20" s="6" t="s">
        <v>47</v>
      </c>
      <c r="H20" s="11"/>
      <c r="I20" s="23"/>
      <c r="L20" s="1"/>
    </row>
    <row r="21" spans="1:12" ht="6.75" customHeight="1">
      <c r="A21" s="10"/>
      <c r="B21" s="9"/>
      <c r="C21" s="9"/>
      <c r="D21" s="6"/>
      <c r="E21" s="11"/>
      <c r="F21" s="20"/>
      <c r="G21" s="6"/>
      <c r="H21" s="11"/>
      <c r="I21" s="23"/>
      <c r="L21" s="1"/>
    </row>
    <row r="22" spans="1:12" ht="17.25">
      <c r="A22" s="26" t="s">
        <v>68</v>
      </c>
      <c r="B22" s="9"/>
      <c r="C22" s="61">
        <v>1.03</v>
      </c>
      <c r="D22" s="6" t="s">
        <v>47</v>
      </c>
      <c r="E22" s="11" t="s">
        <v>65</v>
      </c>
      <c r="F22" s="64">
        <v>0.03</v>
      </c>
      <c r="G22" s="6" t="s">
        <v>47</v>
      </c>
      <c r="H22" s="11"/>
      <c r="I22" s="23"/>
      <c r="L22" s="1"/>
    </row>
    <row r="23" spans="1:12" ht="6.75" customHeight="1">
      <c r="A23" s="10"/>
      <c r="B23" s="9"/>
      <c r="C23" s="9"/>
      <c r="D23" s="6"/>
      <c r="E23" s="11"/>
      <c r="F23" s="20"/>
      <c r="G23" s="6"/>
      <c r="H23" s="11"/>
      <c r="I23" s="23"/>
      <c r="L23" s="1"/>
    </row>
    <row r="24" spans="1:12">
      <c r="A24" s="26" t="s">
        <v>69</v>
      </c>
      <c r="B24" s="9"/>
      <c r="C24" s="61">
        <v>6.1</v>
      </c>
      <c r="D24" s="6" t="s">
        <v>33</v>
      </c>
      <c r="E24" s="11" t="s">
        <v>70</v>
      </c>
      <c r="F24" s="64">
        <v>1.1499999999999999</v>
      </c>
      <c r="G24" s="6" t="s">
        <v>33</v>
      </c>
      <c r="H24" s="11"/>
      <c r="I24" s="23"/>
      <c r="L24" s="1"/>
    </row>
    <row r="25" spans="1:12" ht="6.75" customHeight="1">
      <c r="A25" s="10"/>
      <c r="B25" s="9"/>
      <c r="C25" s="9"/>
      <c r="D25" s="6"/>
      <c r="E25" s="11"/>
      <c r="F25" s="20"/>
      <c r="G25" s="6"/>
      <c r="H25" s="11"/>
      <c r="I25" s="23"/>
      <c r="L25" s="1"/>
    </row>
    <row r="26" spans="1:12" ht="17.25" customHeight="1">
      <c r="A26" s="26" t="s">
        <v>71</v>
      </c>
      <c r="B26" s="9"/>
      <c r="C26" s="61">
        <v>4.93</v>
      </c>
      <c r="D26" s="6" t="s">
        <v>33</v>
      </c>
      <c r="E26" s="11" t="s">
        <v>72</v>
      </c>
      <c r="F26" s="64">
        <v>0.31</v>
      </c>
      <c r="G26" s="6" t="s">
        <v>33</v>
      </c>
      <c r="H26" s="11"/>
      <c r="I26" s="23"/>
      <c r="L26" s="1"/>
    </row>
    <row r="27" spans="1:12" ht="6.75" customHeight="1">
      <c r="A27" s="26"/>
      <c r="B27" s="9"/>
      <c r="C27" s="95"/>
      <c r="D27" s="6"/>
      <c r="E27" s="11"/>
      <c r="F27" s="96"/>
      <c r="G27" s="6"/>
      <c r="H27" s="11"/>
      <c r="I27" s="23"/>
      <c r="L27" s="1"/>
    </row>
    <row r="28" spans="1:12" ht="17.25" customHeight="1">
      <c r="A28" s="26" t="s">
        <v>151</v>
      </c>
      <c r="B28" s="9"/>
      <c r="C28" s="61"/>
      <c r="D28" s="6" t="s">
        <v>33</v>
      </c>
      <c r="E28" s="11" t="s">
        <v>13</v>
      </c>
      <c r="F28" s="64"/>
      <c r="G28" s="6"/>
      <c r="H28" s="11"/>
      <c r="I28" s="23"/>
      <c r="L28" s="1"/>
    </row>
    <row r="29" spans="1:12" ht="6.75" customHeight="1">
      <c r="A29" s="26"/>
      <c r="B29" s="9"/>
      <c r="C29" s="95"/>
      <c r="D29" s="6"/>
      <c r="E29" s="11"/>
      <c r="F29" s="96"/>
      <c r="G29" s="6"/>
      <c r="H29" s="11"/>
      <c r="I29" s="23"/>
      <c r="L29" s="1"/>
    </row>
    <row r="30" spans="1:12" ht="16.5" customHeight="1">
      <c r="A30" s="26" t="s">
        <v>152</v>
      </c>
      <c r="B30" s="9"/>
      <c r="C30" s="61"/>
      <c r="D30" s="6" t="s">
        <v>33</v>
      </c>
      <c r="E30" s="11" t="s">
        <v>153</v>
      </c>
      <c r="F30" s="97" t="str">
        <f>+IF(C30="","",(C28^2-C30^2))</f>
        <v/>
      </c>
      <c r="G30" s="6" t="s">
        <v>33</v>
      </c>
      <c r="H30" s="11"/>
      <c r="I30" s="23"/>
      <c r="L30" s="1"/>
    </row>
    <row r="31" spans="1:12" ht="6.75" customHeight="1">
      <c r="A31" s="16"/>
      <c r="B31" s="9"/>
      <c r="C31" s="9"/>
      <c r="D31" s="9"/>
      <c r="E31" s="9"/>
      <c r="F31" s="9"/>
      <c r="G31" s="9"/>
      <c r="H31" s="9"/>
      <c r="I31" s="8"/>
      <c r="J31" s="1"/>
      <c r="K31" s="1"/>
      <c r="L31" s="1"/>
    </row>
    <row r="32" spans="1:12">
      <c r="A32" s="19" t="s">
        <v>10</v>
      </c>
      <c r="B32" s="22"/>
      <c r="C32" s="22"/>
      <c r="D32" s="18"/>
      <c r="E32" s="22"/>
      <c r="F32" s="22"/>
      <c r="G32" s="22"/>
      <c r="H32" s="18"/>
      <c r="I32" s="21"/>
    </row>
    <row r="33" spans="1:12" ht="23.25" customHeight="1">
      <c r="A33" s="107" t="s">
        <v>9</v>
      </c>
      <c r="B33" s="107"/>
      <c r="C33" s="107"/>
      <c r="D33" s="107" t="s">
        <v>8</v>
      </c>
      <c r="E33" s="107"/>
      <c r="F33" s="107" t="s">
        <v>7</v>
      </c>
      <c r="G33" s="107"/>
      <c r="H33" s="107" t="s">
        <v>6</v>
      </c>
      <c r="I33" s="107"/>
    </row>
    <row r="34" spans="1:12" ht="20.100000000000001" customHeight="1">
      <c r="A34" s="107" t="s">
        <v>67</v>
      </c>
      <c r="B34" s="107"/>
      <c r="C34" s="107"/>
      <c r="D34" s="107">
        <f>IF(F20="","",F20)</f>
        <v>1.9E-2</v>
      </c>
      <c r="E34" s="107"/>
      <c r="F34" s="98">
        <f>IF(C26="","",C26/C22)</f>
        <v>4.7864077669902905</v>
      </c>
      <c r="G34" s="98"/>
      <c r="H34" s="98">
        <f>IF(D34="","",D34*F34)</f>
        <v>9.0941747572815521E-2</v>
      </c>
      <c r="I34" s="98"/>
    </row>
    <row r="35" spans="1:12" ht="20.100000000000001" customHeight="1">
      <c r="A35" s="128" t="s">
        <v>68</v>
      </c>
      <c r="B35" s="129"/>
      <c r="C35" s="110"/>
      <c r="D35" s="128">
        <f>IF(F22="","",F22)</f>
        <v>0.03</v>
      </c>
      <c r="E35" s="110"/>
      <c r="F35" s="132">
        <f>IF(C26="","",C26*C20/(C22^2))</f>
        <v>11.47343764728061</v>
      </c>
      <c r="G35" s="133"/>
      <c r="H35" s="98">
        <f>IF(D35="","",D35*F35)</f>
        <v>0.3442031294184183</v>
      </c>
      <c r="I35" s="98"/>
    </row>
    <row r="36" spans="1:12" ht="20.100000000000001" customHeight="1">
      <c r="A36" s="128" t="s">
        <v>69</v>
      </c>
      <c r="B36" s="129"/>
      <c r="C36" s="110"/>
      <c r="D36" s="128">
        <f>IF(F24="","",F24)</f>
        <v>1.1499999999999999</v>
      </c>
      <c r="E36" s="110"/>
      <c r="F36" s="154">
        <v>1</v>
      </c>
      <c r="G36" s="155"/>
      <c r="H36" s="98">
        <f>IF(D36="","",D36*F36)</f>
        <v>1.1499999999999999</v>
      </c>
      <c r="I36" s="98"/>
    </row>
    <row r="37" spans="1:12" ht="20.100000000000001" customHeight="1">
      <c r="A37" s="107" t="s">
        <v>73</v>
      </c>
      <c r="B37" s="107"/>
      <c r="C37" s="107"/>
      <c r="D37" s="107">
        <f>IF(F26="","",F26)</f>
        <v>0.31</v>
      </c>
      <c r="E37" s="107"/>
      <c r="F37" s="98">
        <f>IF(C20="","",C20/C22)</f>
        <v>2.3970873786407765</v>
      </c>
      <c r="G37" s="98"/>
      <c r="H37" s="98">
        <f>IF(D37="","",D37*F37)</f>
        <v>0.74309708737864066</v>
      </c>
      <c r="I37" s="98"/>
    </row>
    <row r="38" spans="1:12" ht="20.100000000000001" customHeight="1">
      <c r="A38" s="107" t="s">
        <v>151</v>
      </c>
      <c r="B38" s="153"/>
      <c r="C38" s="153"/>
      <c r="D38" s="107" t="str">
        <f>+IF(C28="","",C28)</f>
        <v/>
      </c>
      <c r="E38" s="153"/>
      <c r="F38" s="98" t="str">
        <f>+IF(D38="","",1/SQRT(F28))</f>
        <v/>
      </c>
      <c r="G38" s="153"/>
      <c r="H38" s="98" t="str">
        <f>+IF(D38="","",(D38*F38))</f>
        <v/>
      </c>
      <c r="I38" s="153"/>
    </row>
    <row r="39" spans="1:12" ht="20.100000000000001" customHeight="1">
      <c r="A39" s="107" t="s">
        <v>153</v>
      </c>
      <c r="B39" s="153"/>
      <c r="C39" s="153"/>
      <c r="D39" s="107" t="str">
        <f>+IF(F30="","",F30)</f>
        <v/>
      </c>
      <c r="E39" s="153"/>
      <c r="F39" s="98">
        <v>1</v>
      </c>
      <c r="G39" s="153"/>
      <c r="H39" s="98" t="str">
        <f>+IF(D39="","",D39*F39)</f>
        <v/>
      </c>
      <c r="I39" s="153"/>
    </row>
    <row r="40" spans="1:12" ht="6.75" customHeight="1">
      <c r="A40" s="16"/>
      <c r="B40" s="9"/>
      <c r="C40" s="9"/>
      <c r="D40" s="11"/>
      <c r="E40" s="20"/>
      <c r="F40" s="9"/>
      <c r="G40" s="11"/>
      <c r="H40" s="20"/>
      <c r="I40" s="8"/>
    </row>
    <row r="41" spans="1:12">
      <c r="A41" s="19" t="s">
        <v>3</v>
      </c>
      <c r="B41" s="18"/>
      <c r="C41" s="18"/>
      <c r="D41" s="18"/>
      <c r="E41" s="18"/>
      <c r="F41" s="18"/>
      <c r="G41" s="18"/>
      <c r="H41" s="18"/>
      <c r="I41" s="17"/>
      <c r="J41" s="1"/>
      <c r="K41" s="1"/>
      <c r="L41" s="1"/>
    </row>
    <row r="42" spans="1:12" ht="6.75" customHeight="1">
      <c r="A42" s="16"/>
      <c r="B42" s="9"/>
      <c r="C42" s="9"/>
      <c r="D42" s="9"/>
      <c r="E42" s="9"/>
      <c r="F42" s="9"/>
      <c r="G42" s="9"/>
      <c r="H42" s="9"/>
      <c r="I42" s="8"/>
      <c r="J42" s="1"/>
      <c r="K42" s="1"/>
      <c r="L42" s="1"/>
    </row>
    <row r="43" spans="1:12">
      <c r="A43" s="99" t="s">
        <v>2</v>
      </c>
      <c r="B43" s="100"/>
      <c r="C43" s="101"/>
      <c r="D43" s="47" t="str">
        <f>IF(H38="","",+SQRT(H34^2+H35^2+H36^2+H37^2+H38^2+H39^2))</f>
        <v/>
      </c>
      <c r="E43" s="9" t="s">
        <v>33</v>
      </c>
      <c r="F43" s="11"/>
      <c r="G43" s="11" t="s">
        <v>74</v>
      </c>
      <c r="H43" s="15">
        <f>IF(C24="","",C24+C26*C20/C22)</f>
        <v>17.917640776699027</v>
      </c>
      <c r="I43" s="5" t="s">
        <v>33</v>
      </c>
      <c r="J43" s="1"/>
      <c r="K43" s="1"/>
      <c r="L43" s="1"/>
    </row>
    <row r="44" spans="1:12" ht="6.75" customHeight="1">
      <c r="A44" s="10"/>
      <c r="B44" s="9"/>
      <c r="C44" s="6"/>
      <c r="D44" s="14"/>
      <c r="E44" s="9"/>
      <c r="F44" s="11"/>
      <c r="G44" s="12"/>
      <c r="H44" s="11"/>
      <c r="I44" s="8"/>
      <c r="J44" s="1"/>
      <c r="K44" s="1"/>
      <c r="L44" s="1"/>
    </row>
    <row r="45" spans="1:12">
      <c r="A45" s="99" t="s">
        <v>1</v>
      </c>
      <c r="B45" s="100"/>
      <c r="C45" s="101"/>
      <c r="D45" s="15">
        <v>2</v>
      </c>
      <c r="E45" s="9"/>
      <c r="F45" s="11"/>
      <c r="G45" s="12"/>
      <c r="H45" s="11"/>
      <c r="I45" s="8"/>
      <c r="J45" s="1"/>
      <c r="K45" s="1"/>
      <c r="L45" s="1"/>
    </row>
    <row r="46" spans="1:12" ht="6.75" customHeight="1">
      <c r="A46" s="10"/>
      <c r="B46" s="9"/>
      <c r="C46" s="6"/>
      <c r="D46" s="14"/>
      <c r="E46" s="9"/>
      <c r="F46" s="11"/>
      <c r="G46" s="12"/>
      <c r="H46" s="11"/>
      <c r="I46" s="8"/>
      <c r="J46" s="1"/>
      <c r="K46" s="1"/>
      <c r="L46" s="1"/>
    </row>
    <row r="47" spans="1:12" ht="15.75">
      <c r="A47" s="99" t="s">
        <v>0</v>
      </c>
      <c r="B47" s="100"/>
      <c r="C47" s="101"/>
      <c r="D47" s="76" t="str">
        <f>IF(D43="","",D45*D43)</f>
        <v/>
      </c>
      <c r="E47" s="9" t="s">
        <v>33</v>
      </c>
      <c r="F47" s="11"/>
      <c r="G47" s="12"/>
      <c r="H47" s="11"/>
      <c r="I47" s="8"/>
      <c r="J47" s="1"/>
      <c r="K47" s="1"/>
      <c r="L47" s="1"/>
    </row>
    <row r="48" spans="1:12" ht="6.75" customHeight="1">
      <c r="A48" s="10"/>
      <c r="B48" s="9"/>
      <c r="C48" s="9"/>
      <c r="D48" s="9"/>
      <c r="E48" s="9"/>
      <c r="F48" s="9"/>
      <c r="G48" s="9"/>
      <c r="H48" s="9"/>
      <c r="I48" s="8"/>
      <c r="J48" s="1"/>
      <c r="K48" s="1"/>
      <c r="L48" s="1"/>
    </row>
    <row r="49" spans="1:12">
      <c r="A49" s="7"/>
      <c r="B49" s="6"/>
      <c r="C49" s="6"/>
      <c r="D49" s="6"/>
      <c r="E49" s="6"/>
      <c r="F49" s="6"/>
      <c r="G49" s="6"/>
      <c r="H49" s="6"/>
      <c r="I49" s="5"/>
      <c r="J49" s="1"/>
      <c r="K49" s="1"/>
      <c r="L49" s="1"/>
    </row>
    <row r="50" spans="1:12">
      <c r="A50" s="7"/>
      <c r="B50" s="6"/>
      <c r="C50" s="6"/>
      <c r="D50" s="6"/>
      <c r="E50" s="6"/>
      <c r="F50" s="6"/>
      <c r="G50" s="6"/>
      <c r="H50" s="6"/>
      <c r="I50" s="5"/>
      <c r="J50" s="1"/>
      <c r="K50" s="1"/>
      <c r="L50" s="1"/>
    </row>
    <row r="51" spans="1:12">
      <c r="A51" s="7"/>
      <c r="B51" s="6"/>
      <c r="C51" s="6"/>
      <c r="D51" s="6"/>
      <c r="E51" s="6"/>
      <c r="F51" s="6"/>
      <c r="G51" s="6"/>
      <c r="H51" s="6"/>
      <c r="I51" s="5"/>
      <c r="J51" s="1"/>
      <c r="K51" s="1"/>
      <c r="L51" s="1"/>
    </row>
    <row r="52" spans="1:12">
      <c r="A52" s="7"/>
      <c r="B52" s="6"/>
      <c r="C52" s="6"/>
      <c r="D52" s="6"/>
      <c r="E52" s="6"/>
      <c r="F52" s="6"/>
      <c r="G52" s="6"/>
      <c r="H52" s="6"/>
      <c r="I52" s="5"/>
      <c r="J52" s="1"/>
      <c r="K52" s="1"/>
      <c r="L52" s="1"/>
    </row>
    <row r="53" spans="1:12">
      <c r="A53" s="7"/>
      <c r="B53" s="6"/>
      <c r="C53" s="6"/>
      <c r="D53" s="6"/>
      <c r="E53" s="6"/>
      <c r="F53" s="6"/>
      <c r="G53" s="6"/>
      <c r="H53" s="6"/>
      <c r="I53" s="5"/>
      <c r="J53" s="1"/>
      <c r="K53" s="1"/>
      <c r="L53" s="1"/>
    </row>
    <row r="54" spans="1:12">
      <c r="A54" s="7"/>
      <c r="B54" s="6"/>
      <c r="C54" s="6"/>
      <c r="D54" s="6"/>
      <c r="E54" s="6"/>
      <c r="F54" s="6"/>
      <c r="G54" s="6"/>
      <c r="H54" s="6"/>
      <c r="I54" s="5"/>
      <c r="J54" s="1"/>
      <c r="K54" s="1"/>
      <c r="L54" s="1"/>
    </row>
    <row r="55" spans="1:12">
      <c r="A55" s="7"/>
      <c r="B55" s="6"/>
      <c r="C55" s="6"/>
      <c r="D55" s="6"/>
      <c r="E55" s="6"/>
      <c r="F55" s="6"/>
      <c r="G55" s="6"/>
      <c r="H55" s="6"/>
      <c r="I55" s="5"/>
      <c r="J55" s="1"/>
      <c r="K55" s="1"/>
      <c r="L55" s="1"/>
    </row>
    <row r="56" spans="1:12">
      <c r="A56" s="7"/>
      <c r="B56" s="6"/>
      <c r="C56" s="6"/>
      <c r="D56" s="6"/>
      <c r="E56" s="6"/>
      <c r="F56" s="6"/>
      <c r="G56" s="6"/>
      <c r="H56" s="6"/>
      <c r="I56" s="5"/>
      <c r="J56" s="1"/>
      <c r="K56" s="1"/>
      <c r="L56" s="1"/>
    </row>
    <row r="57" spans="1:12">
      <c r="A57" s="7"/>
      <c r="B57" s="6"/>
      <c r="C57" s="6"/>
      <c r="D57" s="6"/>
      <c r="E57" s="6"/>
      <c r="F57" s="6"/>
      <c r="G57" s="6"/>
      <c r="H57" s="6"/>
      <c r="I57" s="5"/>
      <c r="J57" s="1"/>
      <c r="K57" s="1"/>
      <c r="L57" s="1"/>
    </row>
    <row r="58" spans="1:12">
      <c r="A58" s="4"/>
      <c r="B58" s="3"/>
      <c r="C58" s="3"/>
      <c r="D58" s="3"/>
      <c r="E58" s="3"/>
      <c r="F58" s="3"/>
      <c r="G58" s="3"/>
      <c r="H58" s="3"/>
      <c r="I58" s="2"/>
      <c r="J58" s="1"/>
      <c r="K58" s="1"/>
      <c r="L58" s="1"/>
    </row>
    <row r="59" spans="1:12">
      <c r="J59" s="1"/>
      <c r="K59" s="1"/>
      <c r="L59" s="1"/>
    </row>
    <row r="60" spans="1:12">
      <c r="J60" s="1"/>
      <c r="K60" s="1"/>
      <c r="L60" s="1"/>
    </row>
    <row r="61" spans="1:12">
      <c r="J61" s="1"/>
      <c r="K61" s="1"/>
      <c r="L61" s="1"/>
    </row>
    <row r="62" spans="1:12">
      <c r="J62" s="1"/>
      <c r="K62" s="1"/>
      <c r="L62" s="1"/>
    </row>
    <row r="63" spans="1:12">
      <c r="J63" s="1"/>
      <c r="K63" s="1"/>
      <c r="L63" s="1"/>
    </row>
    <row r="64" spans="1:12">
      <c r="J64" s="1"/>
      <c r="K64" s="1"/>
      <c r="L64" s="1"/>
    </row>
    <row r="65" spans="10:12">
      <c r="J65" s="1"/>
      <c r="K65" s="1"/>
      <c r="L65" s="1"/>
    </row>
    <row r="66" spans="10:12">
      <c r="J66" s="1"/>
      <c r="K66" s="1"/>
      <c r="L66" s="1"/>
    </row>
  </sheetData>
  <sheetProtection password="C464" sheet="1" objects="1" scenarios="1"/>
  <mergeCells count="36">
    <mergeCell ref="A34:C34"/>
    <mergeCell ref="D34:E34"/>
    <mergeCell ref="F34:G34"/>
    <mergeCell ref="H34:I34"/>
    <mergeCell ref="D2:I2"/>
    <mergeCell ref="A33:C33"/>
    <mergeCell ref="D33:E33"/>
    <mergeCell ref="F33:G33"/>
    <mergeCell ref="H33:I33"/>
    <mergeCell ref="F7:G7"/>
    <mergeCell ref="H7:I7"/>
    <mergeCell ref="B7:C7"/>
    <mergeCell ref="D5:I5"/>
    <mergeCell ref="A35:C35"/>
    <mergeCell ref="D35:E35"/>
    <mergeCell ref="F35:G35"/>
    <mergeCell ref="H35:I35"/>
    <mergeCell ref="A36:C36"/>
    <mergeCell ref="D36:E36"/>
    <mergeCell ref="F36:G36"/>
    <mergeCell ref="H36:I36"/>
    <mergeCell ref="A47:C47"/>
    <mergeCell ref="A37:C37"/>
    <mergeCell ref="D37:E37"/>
    <mergeCell ref="F37:G37"/>
    <mergeCell ref="H37:I37"/>
    <mergeCell ref="A43:C43"/>
    <mergeCell ref="A45:C45"/>
    <mergeCell ref="A38:C38"/>
    <mergeCell ref="D38:E38"/>
    <mergeCell ref="F38:G38"/>
    <mergeCell ref="H38:I38"/>
    <mergeCell ref="A39:C39"/>
    <mergeCell ref="D39:E39"/>
    <mergeCell ref="F39:G39"/>
    <mergeCell ref="H39:I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3</xdr:col>
                <xdr:colOff>57150</xdr:colOff>
                <xdr:row>9</xdr:row>
                <xdr:rowOff>47625</xdr:rowOff>
              </from>
              <to>
                <xdr:col>5</xdr:col>
                <xdr:colOff>352425</xdr:colOff>
                <xdr:row>9</xdr:row>
                <xdr:rowOff>247650</xdr:rowOff>
              </to>
            </anchor>
          </objectPr>
        </oleObject>
      </mc:Choice>
      <mc:Fallback>
        <oleObject progId="Equation.3" shapeId="8193" r:id="rId4"/>
      </mc:Fallback>
    </mc:AlternateContent>
    <mc:AlternateContent xmlns:mc="http://schemas.openxmlformats.org/markup-compatibility/2006">
      <mc:Choice Requires="x14">
        <oleObject progId="Equation.3" shapeId="8195" r:id="rId6">
          <objectPr defaultSize="0" autoPict="0" r:id="rId7">
            <anchor moveWithCells="1" sizeWithCells="1">
              <from>
                <xdr:col>0</xdr:col>
                <xdr:colOff>304800</xdr:colOff>
                <xdr:row>14</xdr:row>
                <xdr:rowOff>133350</xdr:rowOff>
              </from>
              <to>
                <xdr:col>1</xdr:col>
                <xdr:colOff>371475</xdr:colOff>
                <xdr:row>16</xdr:row>
                <xdr:rowOff>133350</xdr:rowOff>
              </to>
            </anchor>
          </objectPr>
        </oleObject>
      </mc:Choice>
      <mc:Fallback>
        <oleObject progId="Equation.3" shapeId="8195" r:id="rId6"/>
      </mc:Fallback>
    </mc:AlternateContent>
    <mc:AlternateContent xmlns:mc="http://schemas.openxmlformats.org/markup-compatibility/2006">
      <mc:Choice Requires="x14">
        <oleObject progId="Equation.3" shapeId="8196" r:id="rId8">
          <objectPr defaultSize="0" autoPict="0" r:id="rId9">
            <anchor moveWithCells="1" sizeWithCells="1">
              <from>
                <xdr:col>2</xdr:col>
                <xdr:colOff>209550</xdr:colOff>
                <xdr:row>14</xdr:row>
                <xdr:rowOff>76200</xdr:rowOff>
              </from>
              <to>
                <xdr:col>3</xdr:col>
                <xdr:colOff>333375</xdr:colOff>
                <xdr:row>16</xdr:row>
                <xdr:rowOff>114300</xdr:rowOff>
              </to>
            </anchor>
          </objectPr>
        </oleObject>
      </mc:Choice>
      <mc:Fallback>
        <oleObject progId="Equation.3" shapeId="8196" r:id="rId8"/>
      </mc:Fallback>
    </mc:AlternateContent>
    <mc:AlternateContent xmlns:mc="http://schemas.openxmlformats.org/markup-compatibility/2006">
      <mc:Choice Requires="x14">
        <oleObject progId="Equation.3" shapeId="8197" r:id="rId10">
          <objectPr defaultSize="0" autoPict="0" r:id="rId11">
            <anchor moveWithCells="1" sizeWithCells="1">
              <from>
                <xdr:col>4</xdr:col>
                <xdr:colOff>161925</xdr:colOff>
                <xdr:row>14</xdr:row>
                <xdr:rowOff>85725</xdr:rowOff>
              </from>
              <to>
                <xdr:col>6</xdr:col>
                <xdr:colOff>219075</xdr:colOff>
                <xdr:row>16</xdr:row>
                <xdr:rowOff>152400</xdr:rowOff>
              </to>
            </anchor>
          </objectPr>
        </oleObject>
      </mc:Choice>
      <mc:Fallback>
        <oleObject progId="Equation.3" shapeId="8197" r:id="rId10"/>
      </mc:Fallback>
    </mc:AlternateContent>
    <mc:AlternateContent xmlns:mc="http://schemas.openxmlformats.org/markup-compatibility/2006">
      <mc:Choice Requires="x14">
        <oleObject progId="Equation.3" shapeId="8198" r:id="rId12">
          <objectPr defaultSize="0" autoPict="0" r:id="rId13">
            <anchor moveWithCells="1" sizeWithCells="1">
              <from>
                <xdr:col>6</xdr:col>
                <xdr:colOff>381000</xdr:colOff>
                <xdr:row>14</xdr:row>
                <xdr:rowOff>57150</xdr:rowOff>
              </from>
              <to>
                <xdr:col>8</xdr:col>
                <xdr:colOff>285750</xdr:colOff>
                <xdr:row>16</xdr:row>
                <xdr:rowOff>190500</xdr:rowOff>
              </to>
            </anchor>
          </objectPr>
        </oleObject>
      </mc:Choice>
      <mc:Fallback>
        <oleObject progId="Equation.3" shapeId="8198" r:id="rId12"/>
      </mc:Fallback>
    </mc:AlternateContent>
    <mc:AlternateContent xmlns:mc="http://schemas.openxmlformats.org/markup-compatibility/2006">
      <mc:Choice Requires="x14">
        <oleObject progId="Equation.3" shapeId="8209" r:id="rId14">
          <objectPr defaultSize="0" autoPict="0" r:id="rId15">
            <anchor moveWithCells="1" sizeWithCells="1">
              <from>
                <xdr:col>1</xdr:col>
                <xdr:colOff>314325</xdr:colOff>
                <xdr:row>11</xdr:row>
                <xdr:rowOff>19050</xdr:rowOff>
              </from>
              <to>
                <xdr:col>7</xdr:col>
                <xdr:colOff>600075</xdr:colOff>
                <xdr:row>14</xdr:row>
                <xdr:rowOff>57150</xdr:rowOff>
              </to>
            </anchor>
          </objectPr>
        </oleObject>
      </mc:Choice>
      <mc:Fallback>
        <oleObject progId="Equation.3" shapeId="8209" r:id="rId1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69"/>
  <sheetViews>
    <sheetView topLeftCell="A37" zoomScale="160" zoomScaleNormal="160" workbookViewId="0">
      <selection activeCell="H46" sqref="H46"/>
    </sheetView>
  </sheetViews>
  <sheetFormatPr baseColWidth="10" defaultRowHeight="15"/>
  <cols>
    <col min="1" max="4" width="7.7109375" customWidth="1"/>
    <col min="5" max="5" width="8.85546875" customWidth="1"/>
    <col min="6" max="7" width="7.7109375" customWidth="1"/>
    <col min="257" max="260" width="7.7109375" customWidth="1"/>
    <col min="261" max="261" width="8.85546875" customWidth="1"/>
    <col min="262" max="263" width="7.7109375" customWidth="1"/>
    <col min="513" max="516" width="7.7109375" customWidth="1"/>
    <col min="517" max="517" width="8.85546875" customWidth="1"/>
    <col min="518" max="519" width="7.7109375" customWidth="1"/>
    <col min="769" max="772" width="7.7109375" customWidth="1"/>
    <col min="773" max="773" width="8.85546875" customWidth="1"/>
    <col min="774" max="775" width="7.7109375" customWidth="1"/>
    <col min="1025" max="1028" width="7.7109375" customWidth="1"/>
    <col min="1029" max="1029" width="8.85546875" customWidth="1"/>
    <col min="1030" max="1031" width="7.7109375" customWidth="1"/>
    <col min="1281" max="1284" width="7.7109375" customWidth="1"/>
    <col min="1285" max="1285" width="8.85546875" customWidth="1"/>
    <col min="1286" max="1287" width="7.7109375" customWidth="1"/>
    <col min="1537" max="1540" width="7.7109375" customWidth="1"/>
    <col min="1541" max="1541" width="8.85546875" customWidth="1"/>
    <col min="1542" max="1543" width="7.7109375" customWidth="1"/>
    <col min="1793" max="1796" width="7.7109375" customWidth="1"/>
    <col min="1797" max="1797" width="8.85546875" customWidth="1"/>
    <col min="1798" max="1799" width="7.7109375" customWidth="1"/>
    <col min="2049" max="2052" width="7.7109375" customWidth="1"/>
    <col min="2053" max="2053" width="8.85546875" customWidth="1"/>
    <col min="2054" max="2055" width="7.7109375" customWidth="1"/>
    <col min="2305" max="2308" width="7.7109375" customWidth="1"/>
    <col min="2309" max="2309" width="8.85546875" customWidth="1"/>
    <col min="2310" max="2311" width="7.7109375" customWidth="1"/>
    <col min="2561" max="2564" width="7.7109375" customWidth="1"/>
    <col min="2565" max="2565" width="8.85546875" customWidth="1"/>
    <col min="2566" max="2567" width="7.7109375" customWidth="1"/>
    <col min="2817" max="2820" width="7.7109375" customWidth="1"/>
    <col min="2821" max="2821" width="8.85546875" customWidth="1"/>
    <col min="2822" max="2823" width="7.7109375" customWidth="1"/>
    <col min="3073" max="3076" width="7.7109375" customWidth="1"/>
    <col min="3077" max="3077" width="8.85546875" customWidth="1"/>
    <col min="3078" max="3079" width="7.7109375" customWidth="1"/>
    <col min="3329" max="3332" width="7.7109375" customWidth="1"/>
    <col min="3333" max="3333" width="8.85546875" customWidth="1"/>
    <col min="3334" max="3335" width="7.7109375" customWidth="1"/>
    <col min="3585" max="3588" width="7.7109375" customWidth="1"/>
    <col min="3589" max="3589" width="8.85546875" customWidth="1"/>
    <col min="3590" max="3591" width="7.7109375" customWidth="1"/>
    <col min="3841" max="3844" width="7.7109375" customWidth="1"/>
    <col min="3845" max="3845" width="8.85546875" customWidth="1"/>
    <col min="3846" max="3847" width="7.7109375" customWidth="1"/>
    <col min="4097" max="4100" width="7.7109375" customWidth="1"/>
    <col min="4101" max="4101" width="8.85546875" customWidth="1"/>
    <col min="4102" max="4103" width="7.7109375" customWidth="1"/>
    <col min="4353" max="4356" width="7.7109375" customWidth="1"/>
    <col min="4357" max="4357" width="8.85546875" customWidth="1"/>
    <col min="4358" max="4359" width="7.7109375" customWidth="1"/>
    <col min="4609" max="4612" width="7.7109375" customWidth="1"/>
    <col min="4613" max="4613" width="8.85546875" customWidth="1"/>
    <col min="4614" max="4615" width="7.7109375" customWidth="1"/>
    <col min="4865" max="4868" width="7.7109375" customWidth="1"/>
    <col min="4869" max="4869" width="8.85546875" customWidth="1"/>
    <col min="4870" max="4871" width="7.7109375" customWidth="1"/>
    <col min="5121" max="5124" width="7.7109375" customWidth="1"/>
    <col min="5125" max="5125" width="8.85546875" customWidth="1"/>
    <col min="5126" max="5127" width="7.7109375" customWidth="1"/>
    <col min="5377" max="5380" width="7.7109375" customWidth="1"/>
    <col min="5381" max="5381" width="8.85546875" customWidth="1"/>
    <col min="5382" max="5383" width="7.7109375" customWidth="1"/>
    <col min="5633" max="5636" width="7.7109375" customWidth="1"/>
    <col min="5637" max="5637" width="8.85546875" customWidth="1"/>
    <col min="5638" max="5639" width="7.7109375" customWidth="1"/>
    <col min="5889" max="5892" width="7.7109375" customWidth="1"/>
    <col min="5893" max="5893" width="8.85546875" customWidth="1"/>
    <col min="5894" max="5895" width="7.7109375" customWidth="1"/>
    <col min="6145" max="6148" width="7.7109375" customWidth="1"/>
    <col min="6149" max="6149" width="8.85546875" customWidth="1"/>
    <col min="6150" max="6151" width="7.7109375" customWidth="1"/>
    <col min="6401" max="6404" width="7.7109375" customWidth="1"/>
    <col min="6405" max="6405" width="8.85546875" customWidth="1"/>
    <col min="6406" max="6407" width="7.7109375" customWidth="1"/>
    <col min="6657" max="6660" width="7.7109375" customWidth="1"/>
    <col min="6661" max="6661" width="8.85546875" customWidth="1"/>
    <col min="6662" max="6663" width="7.7109375" customWidth="1"/>
    <col min="6913" max="6916" width="7.7109375" customWidth="1"/>
    <col min="6917" max="6917" width="8.85546875" customWidth="1"/>
    <col min="6918" max="6919" width="7.7109375" customWidth="1"/>
    <col min="7169" max="7172" width="7.7109375" customWidth="1"/>
    <col min="7173" max="7173" width="8.85546875" customWidth="1"/>
    <col min="7174" max="7175" width="7.7109375" customWidth="1"/>
    <col min="7425" max="7428" width="7.7109375" customWidth="1"/>
    <col min="7429" max="7429" width="8.85546875" customWidth="1"/>
    <col min="7430" max="7431" width="7.7109375" customWidth="1"/>
    <col min="7681" max="7684" width="7.7109375" customWidth="1"/>
    <col min="7685" max="7685" width="8.85546875" customWidth="1"/>
    <col min="7686" max="7687" width="7.7109375" customWidth="1"/>
    <col min="7937" max="7940" width="7.7109375" customWidth="1"/>
    <col min="7941" max="7941" width="8.85546875" customWidth="1"/>
    <col min="7942" max="7943" width="7.7109375" customWidth="1"/>
    <col min="8193" max="8196" width="7.7109375" customWidth="1"/>
    <col min="8197" max="8197" width="8.85546875" customWidth="1"/>
    <col min="8198" max="8199" width="7.7109375" customWidth="1"/>
    <col min="8449" max="8452" width="7.7109375" customWidth="1"/>
    <col min="8453" max="8453" width="8.85546875" customWidth="1"/>
    <col min="8454" max="8455" width="7.7109375" customWidth="1"/>
    <col min="8705" max="8708" width="7.7109375" customWidth="1"/>
    <col min="8709" max="8709" width="8.85546875" customWidth="1"/>
    <col min="8710" max="8711" width="7.7109375" customWidth="1"/>
    <col min="8961" max="8964" width="7.7109375" customWidth="1"/>
    <col min="8965" max="8965" width="8.85546875" customWidth="1"/>
    <col min="8966" max="8967" width="7.7109375" customWidth="1"/>
    <col min="9217" max="9220" width="7.7109375" customWidth="1"/>
    <col min="9221" max="9221" width="8.85546875" customWidth="1"/>
    <col min="9222" max="9223" width="7.7109375" customWidth="1"/>
    <col min="9473" max="9476" width="7.7109375" customWidth="1"/>
    <col min="9477" max="9477" width="8.85546875" customWidth="1"/>
    <col min="9478" max="9479" width="7.7109375" customWidth="1"/>
    <col min="9729" max="9732" width="7.7109375" customWidth="1"/>
    <col min="9733" max="9733" width="8.85546875" customWidth="1"/>
    <col min="9734" max="9735" width="7.7109375" customWidth="1"/>
    <col min="9985" max="9988" width="7.7109375" customWidth="1"/>
    <col min="9989" max="9989" width="8.85546875" customWidth="1"/>
    <col min="9990" max="9991" width="7.7109375" customWidth="1"/>
    <col min="10241" max="10244" width="7.7109375" customWidth="1"/>
    <col min="10245" max="10245" width="8.85546875" customWidth="1"/>
    <col min="10246" max="10247" width="7.7109375" customWidth="1"/>
    <col min="10497" max="10500" width="7.7109375" customWidth="1"/>
    <col min="10501" max="10501" width="8.85546875" customWidth="1"/>
    <col min="10502" max="10503" width="7.7109375" customWidth="1"/>
    <col min="10753" max="10756" width="7.7109375" customWidth="1"/>
    <col min="10757" max="10757" width="8.85546875" customWidth="1"/>
    <col min="10758" max="10759" width="7.7109375" customWidth="1"/>
    <col min="11009" max="11012" width="7.7109375" customWidth="1"/>
    <col min="11013" max="11013" width="8.85546875" customWidth="1"/>
    <col min="11014" max="11015" width="7.7109375" customWidth="1"/>
    <col min="11265" max="11268" width="7.7109375" customWidth="1"/>
    <col min="11269" max="11269" width="8.85546875" customWidth="1"/>
    <col min="11270" max="11271" width="7.7109375" customWidth="1"/>
    <col min="11521" max="11524" width="7.7109375" customWidth="1"/>
    <col min="11525" max="11525" width="8.85546875" customWidth="1"/>
    <col min="11526" max="11527" width="7.7109375" customWidth="1"/>
    <col min="11777" max="11780" width="7.7109375" customWidth="1"/>
    <col min="11781" max="11781" width="8.85546875" customWidth="1"/>
    <col min="11782" max="11783" width="7.7109375" customWidth="1"/>
    <col min="12033" max="12036" width="7.7109375" customWidth="1"/>
    <col min="12037" max="12037" width="8.85546875" customWidth="1"/>
    <col min="12038" max="12039" width="7.7109375" customWidth="1"/>
    <col min="12289" max="12292" width="7.7109375" customWidth="1"/>
    <col min="12293" max="12293" width="8.85546875" customWidth="1"/>
    <col min="12294" max="12295" width="7.7109375" customWidth="1"/>
    <col min="12545" max="12548" width="7.7109375" customWidth="1"/>
    <col min="12549" max="12549" width="8.85546875" customWidth="1"/>
    <col min="12550" max="12551" width="7.7109375" customWidth="1"/>
    <col min="12801" max="12804" width="7.7109375" customWidth="1"/>
    <col min="12805" max="12805" width="8.85546875" customWidth="1"/>
    <col min="12806" max="12807" width="7.7109375" customWidth="1"/>
    <col min="13057" max="13060" width="7.7109375" customWidth="1"/>
    <col min="13061" max="13061" width="8.85546875" customWidth="1"/>
    <col min="13062" max="13063" width="7.7109375" customWidth="1"/>
    <col min="13313" max="13316" width="7.7109375" customWidth="1"/>
    <col min="13317" max="13317" width="8.85546875" customWidth="1"/>
    <col min="13318" max="13319" width="7.7109375" customWidth="1"/>
    <col min="13569" max="13572" width="7.7109375" customWidth="1"/>
    <col min="13573" max="13573" width="8.85546875" customWidth="1"/>
    <col min="13574" max="13575" width="7.7109375" customWidth="1"/>
    <col min="13825" max="13828" width="7.7109375" customWidth="1"/>
    <col min="13829" max="13829" width="8.85546875" customWidth="1"/>
    <col min="13830" max="13831" width="7.7109375" customWidth="1"/>
    <col min="14081" max="14084" width="7.7109375" customWidth="1"/>
    <col min="14085" max="14085" width="8.85546875" customWidth="1"/>
    <col min="14086" max="14087" width="7.7109375" customWidth="1"/>
    <col min="14337" max="14340" width="7.7109375" customWidth="1"/>
    <col min="14341" max="14341" width="8.85546875" customWidth="1"/>
    <col min="14342" max="14343" width="7.7109375" customWidth="1"/>
    <col min="14593" max="14596" width="7.7109375" customWidth="1"/>
    <col min="14597" max="14597" width="8.85546875" customWidth="1"/>
    <col min="14598" max="14599" width="7.7109375" customWidth="1"/>
    <col min="14849" max="14852" width="7.7109375" customWidth="1"/>
    <col min="14853" max="14853" width="8.85546875" customWidth="1"/>
    <col min="14854" max="14855" width="7.7109375" customWidth="1"/>
    <col min="15105" max="15108" width="7.7109375" customWidth="1"/>
    <col min="15109" max="15109" width="8.85546875" customWidth="1"/>
    <col min="15110" max="15111" width="7.7109375" customWidth="1"/>
    <col min="15361" max="15364" width="7.7109375" customWidth="1"/>
    <col min="15365" max="15365" width="8.85546875" customWidth="1"/>
    <col min="15366" max="15367" width="7.7109375" customWidth="1"/>
    <col min="15617" max="15620" width="7.7109375" customWidth="1"/>
    <col min="15621" max="15621" width="8.85546875" customWidth="1"/>
    <col min="15622" max="15623" width="7.7109375" customWidth="1"/>
    <col min="15873" max="15876" width="7.7109375" customWidth="1"/>
    <col min="15877" max="15877" width="8.85546875" customWidth="1"/>
    <col min="15878" max="15879" width="7.7109375" customWidth="1"/>
    <col min="16129" max="16132" width="7.7109375" customWidth="1"/>
    <col min="16133" max="16133" width="8.85546875" customWidth="1"/>
    <col min="16134" max="16135" width="7.7109375" customWidth="1"/>
  </cols>
  <sheetData>
    <row r="1" spans="1:12">
      <c r="A1" s="44"/>
      <c r="B1" s="35"/>
      <c r="C1" s="35"/>
      <c r="D1" s="35"/>
      <c r="E1" s="35"/>
      <c r="F1" s="35"/>
      <c r="G1" s="35"/>
      <c r="H1" s="35"/>
      <c r="I1" s="32"/>
    </row>
    <row r="2" spans="1:12" ht="22.5" customHeight="1">
      <c r="A2" s="7"/>
      <c r="B2" s="6"/>
      <c r="C2" s="6"/>
      <c r="D2" s="116" t="s">
        <v>131</v>
      </c>
      <c r="E2" s="116"/>
      <c r="F2" s="116"/>
      <c r="G2" s="116"/>
      <c r="H2" s="116"/>
      <c r="I2" s="117"/>
    </row>
    <row r="3" spans="1:12">
      <c r="A3" s="7"/>
      <c r="B3" s="6"/>
      <c r="C3" s="6"/>
      <c r="D3" s="9" t="s">
        <v>116</v>
      </c>
      <c r="E3" s="9"/>
      <c r="F3" s="9"/>
      <c r="G3" s="9"/>
      <c r="H3" s="9" t="s">
        <v>21</v>
      </c>
      <c r="I3" s="5"/>
    </row>
    <row r="4" spans="1:12">
      <c r="A4" s="30" t="s">
        <v>20</v>
      </c>
      <c r="B4" s="18"/>
      <c r="C4" s="18"/>
      <c r="D4" s="18"/>
      <c r="E4" s="18"/>
      <c r="F4" s="18"/>
      <c r="G4" s="18"/>
      <c r="H4" s="18"/>
      <c r="I4" s="17"/>
      <c r="J4" s="1"/>
      <c r="K4" s="1"/>
      <c r="L4" s="1"/>
    </row>
    <row r="5" spans="1:12">
      <c r="A5" s="16" t="s">
        <v>19</v>
      </c>
      <c r="B5" s="9"/>
      <c r="C5" s="9"/>
      <c r="D5" s="123"/>
      <c r="E5" s="125"/>
      <c r="F5" s="125"/>
      <c r="G5" s="125"/>
      <c r="H5" s="125"/>
      <c r="I5" s="124"/>
      <c r="J5" s="1"/>
      <c r="K5" s="1"/>
      <c r="L5" s="1"/>
    </row>
    <row r="6" spans="1:12" ht="6.75" customHeight="1">
      <c r="A6" s="16"/>
      <c r="B6" s="9"/>
      <c r="C6" s="9"/>
      <c r="D6" s="9"/>
      <c r="E6" s="9"/>
      <c r="F6" s="9"/>
      <c r="G6" s="9"/>
      <c r="H6" s="9"/>
      <c r="I6" s="8"/>
      <c r="J6" s="1"/>
      <c r="K6" s="1"/>
      <c r="L6" s="1"/>
    </row>
    <row r="7" spans="1:12">
      <c r="A7" s="16" t="s">
        <v>18</v>
      </c>
      <c r="B7" s="123"/>
      <c r="C7" s="124"/>
      <c r="D7" s="9"/>
      <c r="E7" s="9"/>
      <c r="F7" s="122" t="s">
        <v>114</v>
      </c>
      <c r="G7" s="122"/>
      <c r="H7" s="123"/>
      <c r="I7" s="124"/>
      <c r="J7" s="1"/>
      <c r="K7" s="1"/>
      <c r="L7" s="1"/>
    </row>
    <row r="8" spans="1:12" ht="6.75" customHeight="1">
      <c r="A8" s="16"/>
      <c r="B8" s="9"/>
      <c r="C8" s="9"/>
      <c r="D8" s="9"/>
      <c r="E8" s="9"/>
      <c r="F8" s="9"/>
      <c r="G8" s="9"/>
      <c r="H8" s="9"/>
      <c r="I8" s="8"/>
      <c r="J8" s="1"/>
      <c r="K8" s="1"/>
      <c r="L8" s="1"/>
    </row>
    <row r="9" spans="1:12">
      <c r="A9" s="30" t="s">
        <v>17</v>
      </c>
      <c r="B9" s="41"/>
      <c r="C9" s="41"/>
      <c r="D9" s="41"/>
      <c r="E9" s="41"/>
      <c r="F9" s="41"/>
      <c r="G9" s="41"/>
      <c r="H9" s="41"/>
      <c r="I9" s="40"/>
      <c r="J9" s="1"/>
      <c r="K9" s="1"/>
      <c r="L9" s="1"/>
    </row>
    <row r="10" spans="1:12">
      <c r="A10" s="36"/>
      <c r="B10" s="33"/>
      <c r="C10" s="33"/>
      <c r="D10" s="33"/>
      <c r="E10" s="33"/>
      <c r="F10" s="33"/>
      <c r="G10" s="33"/>
      <c r="H10" s="33"/>
      <c r="I10" s="39"/>
      <c r="J10" s="1"/>
      <c r="K10" s="1"/>
      <c r="L10" s="1"/>
    </row>
    <row r="11" spans="1:12">
      <c r="A11" s="16"/>
      <c r="B11" s="9"/>
      <c r="C11" s="9"/>
      <c r="D11" s="9"/>
      <c r="E11" s="9"/>
      <c r="F11" s="9"/>
      <c r="G11" s="9"/>
      <c r="H11" s="9"/>
      <c r="I11" s="8"/>
      <c r="J11" s="1"/>
      <c r="K11" s="1"/>
      <c r="L11" s="1"/>
    </row>
    <row r="12" spans="1:12">
      <c r="A12" s="16"/>
      <c r="B12" s="9"/>
      <c r="C12" s="9"/>
      <c r="D12" s="9"/>
      <c r="E12" s="9"/>
      <c r="F12" s="9"/>
      <c r="G12" s="9"/>
      <c r="H12" s="9"/>
      <c r="I12" s="8"/>
      <c r="J12" s="1"/>
      <c r="K12" s="1"/>
      <c r="L12" s="1"/>
    </row>
    <row r="13" spans="1:12">
      <c r="A13" s="38" t="s">
        <v>16</v>
      </c>
      <c r="B13" s="37"/>
      <c r="C13" s="18"/>
      <c r="D13" s="18"/>
      <c r="E13" s="18"/>
      <c r="F13" s="18"/>
      <c r="G13" s="18"/>
      <c r="H13" s="18"/>
      <c r="I13" s="17"/>
      <c r="J13" s="1"/>
      <c r="K13" s="1"/>
      <c r="L13" s="1"/>
    </row>
    <row r="14" spans="1:12">
      <c r="A14" s="36"/>
      <c r="B14" s="34"/>
      <c r="C14" s="34"/>
      <c r="D14" s="33"/>
      <c r="E14" s="35"/>
      <c r="F14" s="34"/>
      <c r="G14" s="34"/>
      <c r="H14" s="33"/>
      <c r="I14" s="32"/>
      <c r="J14" s="1"/>
      <c r="K14" s="1"/>
      <c r="L14" s="1"/>
    </row>
    <row r="15" spans="1:12">
      <c r="A15" s="16"/>
      <c r="B15" s="9"/>
      <c r="C15" s="9"/>
      <c r="D15" s="9"/>
      <c r="E15" s="9"/>
      <c r="F15" s="9"/>
      <c r="G15" s="9"/>
      <c r="H15" s="9"/>
      <c r="I15" s="8"/>
      <c r="J15" s="1"/>
      <c r="K15" s="1"/>
      <c r="L15" s="1"/>
    </row>
    <row r="16" spans="1:12">
      <c r="A16" s="16"/>
      <c r="B16" s="9"/>
      <c r="C16" s="9"/>
      <c r="D16" s="9"/>
      <c r="E16" s="9"/>
      <c r="F16" s="9"/>
      <c r="G16" s="9"/>
      <c r="H16" s="9"/>
      <c r="I16" s="8"/>
      <c r="J16" s="1"/>
      <c r="K16" s="1"/>
      <c r="L16" s="1"/>
    </row>
    <row r="17" spans="1:12">
      <c r="A17" s="16"/>
      <c r="B17" s="9"/>
      <c r="C17" s="9"/>
      <c r="D17" s="9"/>
      <c r="E17" s="9"/>
      <c r="F17" s="9"/>
      <c r="G17" s="9"/>
      <c r="H17" s="9"/>
      <c r="I17" s="8"/>
      <c r="J17" s="1"/>
      <c r="K17" s="1"/>
      <c r="L17" s="1"/>
    </row>
    <row r="18" spans="1:12">
      <c r="A18" s="16"/>
      <c r="B18" s="9"/>
      <c r="C18" s="9"/>
      <c r="D18" s="9"/>
      <c r="E18" s="9"/>
      <c r="F18" s="9"/>
      <c r="G18" s="9"/>
      <c r="H18" s="9"/>
      <c r="I18" s="8"/>
      <c r="J18" s="1"/>
      <c r="K18" s="1"/>
      <c r="L18" s="1"/>
    </row>
    <row r="19" spans="1:12">
      <c r="A19" s="16"/>
      <c r="B19" s="9"/>
      <c r="C19" s="9"/>
      <c r="D19" s="9"/>
      <c r="E19" s="9"/>
      <c r="F19" s="9"/>
      <c r="G19" s="9"/>
      <c r="H19" s="9"/>
      <c r="I19" s="8"/>
      <c r="J19" s="1"/>
      <c r="K19" s="1"/>
      <c r="L19" s="1"/>
    </row>
    <row r="20" spans="1:12">
      <c r="A20" s="30" t="s">
        <v>113</v>
      </c>
      <c r="B20" s="18"/>
      <c r="C20" s="18"/>
      <c r="D20" s="18"/>
      <c r="E20" s="18"/>
      <c r="F20" s="18"/>
      <c r="G20" s="18"/>
      <c r="H20" s="18"/>
      <c r="I20" s="17"/>
      <c r="J20" s="1"/>
      <c r="K20" s="1"/>
      <c r="L20" s="1"/>
    </row>
    <row r="21" spans="1:12" ht="6.75" customHeight="1">
      <c r="A21" s="29"/>
      <c r="B21" s="9"/>
      <c r="C21" s="9"/>
      <c r="D21" s="9"/>
      <c r="E21" s="9"/>
      <c r="F21" s="9"/>
      <c r="G21" s="9"/>
      <c r="H21" s="9"/>
      <c r="I21" s="8"/>
      <c r="J21" s="1"/>
      <c r="K21" s="1"/>
      <c r="L21" s="1"/>
    </row>
    <row r="22" spans="1:12" ht="17.25" customHeight="1">
      <c r="A22" s="26" t="s">
        <v>64</v>
      </c>
      <c r="B22" s="9"/>
      <c r="C22" s="61">
        <v>2.4689999999999999</v>
      </c>
      <c r="D22" s="6" t="s">
        <v>47</v>
      </c>
      <c r="E22" s="11" t="s">
        <v>63</v>
      </c>
      <c r="F22" s="64">
        <v>1.9E-2</v>
      </c>
      <c r="G22" s="6" t="s">
        <v>47</v>
      </c>
      <c r="H22" s="11"/>
      <c r="I22" s="23"/>
      <c r="L22" s="1"/>
    </row>
    <row r="23" spans="1:12" ht="6.75" customHeight="1">
      <c r="A23" s="10"/>
      <c r="B23" s="9"/>
      <c r="C23" s="9"/>
      <c r="D23" s="6"/>
      <c r="E23" s="11"/>
      <c r="F23" s="20"/>
      <c r="G23" s="6"/>
      <c r="H23" s="11"/>
      <c r="I23" s="23"/>
      <c r="L23" s="1"/>
    </row>
    <row r="24" spans="1:12" ht="17.25">
      <c r="A24" s="26" t="s">
        <v>68</v>
      </c>
      <c r="B24" s="9"/>
      <c r="C24" s="61">
        <v>1.03</v>
      </c>
      <c r="D24" s="6" t="s">
        <v>47</v>
      </c>
      <c r="E24" s="11" t="s">
        <v>65</v>
      </c>
      <c r="F24" s="64">
        <v>0.03</v>
      </c>
      <c r="G24" s="6" t="s">
        <v>47</v>
      </c>
      <c r="H24" s="11"/>
      <c r="I24" s="23"/>
      <c r="L24" s="1"/>
    </row>
    <row r="25" spans="1:12" ht="6.75" customHeight="1">
      <c r="A25" s="10"/>
      <c r="B25" s="9"/>
      <c r="C25" s="48"/>
      <c r="D25" s="6"/>
      <c r="E25" s="11"/>
      <c r="F25" s="20"/>
      <c r="G25" s="6"/>
      <c r="H25" s="11"/>
      <c r="I25" s="23"/>
      <c r="L25" s="1"/>
    </row>
    <row r="26" spans="1:12">
      <c r="A26" s="26" t="s">
        <v>74</v>
      </c>
      <c r="B26" s="9"/>
      <c r="C26" s="61">
        <v>17.899999999999999</v>
      </c>
      <c r="D26" s="6" t="s">
        <v>33</v>
      </c>
      <c r="E26" s="11" t="s">
        <v>70</v>
      </c>
      <c r="F26" s="64">
        <v>1.41</v>
      </c>
      <c r="G26" s="6" t="s">
        <v>33</v>
      </c>
      <c r="H26" s="11"/>
      <c r="I26" s="23"/>
      <c r="L26" s="1"/>
    </row>
    <row r="27" spans="1:12" ht="6.75" customHeight="1">
      <c r="A27" s="10"/>
      <c r="B27" s="9"/>
      <c r="C27" s="9"/>
      <c r="D27" s="6"/>
      <c r="E27" s="11"/>
      <c r="F27" s="20"/>
      <c r="G27" s="6"/>
      <c r="H27" s="11"/>
      <c r="I27" s="23"/>
      <c r="L27" s="1"/>
    </row>
    <row r="28" spans="1:12" ht="17.25" customHeight="1">
      <c r="A28" s="26" t="s">
        <v>71</v>
      </c>
      <c r="B28" s="9"/>
      <c r="C28" s="61">
        <v>4.93</v>
      </c>
      <c r="D28" s="6" t="s">
        <v>33</v>
      </c>
      <c r="E28" s="11" t="s">
        <v>72</v>
      </c>
      <c r="F28" s="64">
        <v>0.31</v>
      </c>
      <c r="G28" s="6" t="s">
        <v>33</v>
      </c>
      <c r="H28" s="11"/>
      <c r="I28" s="23"/>
      <c r="L28" s="1"/>
    </row>
    <row r="29" spans="1:12" ht="6.75" customHeight="1">
      <c r="A29" s="26"/>
      <c r="B29" s="9"/>
      <c r="C29" s="95"/>
      <c r="D29" s="6"/>
      <c r="E29" s="11"/>
      <c r="F29" s="96"/>
      <c r="G29" s="6"/>
      <c r="H29" s="11"/>
      <c r="I29" s="23"/>
      <c r="L29" s="1"/>
    </row>
    <row r="30" spans="1:12" ht="17.25" customHeight="1">
      <c r="A30" s="26" t="s">
        <v>151</v>
      </c>
      <c r="B30" s="9"/>
      <c r="C30" s="61"/>
      <c r="D30" s="6" t="s">
        <v>33</v>
      </c>
      <c r="E30" s="11" t="s">
        <v>13</v>
      </c>
      <c r="F30" s="64"/>
      <c r="G30" s="6"/>
      <c r="H30" s="11"/>
      <c r="I30" s="23"/>
      <c r="L30" s="1"/>
    </row>
    <row r="31" spans="1:12" ht="6.75" customHeight="1">
      <c r="A31" s="26"/>
      <c r="B31" s="9"/>
      <c r="C31" s="95"/>
      <c r="D31" s="6"/>
      <c r="E31" s="11"/>
      <c r="F31" s="96"/>
      <c r="G31" s="6"/>
      <c r="H31" s="11"/>
      <c r="I31" s="23"/>
      <c r="L31" s="1"/>
    </row>
    <row r="32" spans="1:12" ht="17.25" customHeight="1">
      <c r="A32" s="26" t="s">
        <v>152</v>
      </c>
      <c r="B32" s="9"/>
      <c r="C32" s="61"/>
      <c r="D32" s="6" t="s">
        <v>33</v>
      </c>
      <c r="E32" s="11" t="s">
        <v>153</v>
      </c>
      <c r="F32" s="97" t="str">
        <f>+IF(C32="","",(C30^2-C32^2))</f>
        <v/>
      </c>
      <c r="G32" s="6" t="s">
        <v>33</v>
      </c>
      <c r="H32" s="11"/>
      <c r="I32" s="23"/>
      <c r="L32" s="1"/>
    </row>
    <row r="33" spans="1:12" ht="6.75" customHeight="1">
      <c r="A33" s="16"/>
      <c r="B33" s="9"/>
      <c r="C33" s="9"/>
      <c r="D33" s="9"/>
      <c r="E33" s="9"/>
      <c r="F33" s="9"/>
      <c r="G33" s="9"/>
      <c r="H33" s="9"/>
      <c r="I33" s="8"/>
      <c r="J33" s="1"/>
      <c r="K33" s="1"/>
      <c r="L33" s="1"/>
    </row>
    <row r="34" spans="1:12">
      <c r="A34" s="19" t="s">
        <v>10</v>
      </c>
      <c r="B34" s="22"/>
      <c r="C34" s="22"/>
      <c r="D34" s="18"/>
      <c r="E34" s="22"/>
      <c r="F34" s="22"/>
      <c r="G34" s="22"/>
      <c r="H34" s="18"/>
      <c r="I34" s="21"/>
    </row>
    <row r="35" spans="1:12" ht="6.75" customHeight="1">
      <c r="A35" s="16"/>
      <c r="B35" s="9"/>
      <c r="C35" s="9"/>
      <c r="D35" s="9"/>
      <c r="E35" s="9"/>
      <c r="F35" s="9"/>
      <c r="G35" s="9"/>
      <c r="H35" s="9"/>
      <c r="I35" s="5"/>
    </row>
    <row r="36" spans="1:12" ht="23.25" customHeight="1">
      <c r="A36" s="107" t="s">
        <v>9</v>
      </c>
      <c r="B36" s="107"/>
      <c r="C36" s="107"/>
      <c r="D36" s="107" t="s">
        <v>8</v>
      </c>
      <c r="E36" s="107"/>
      <c r="F36" s="107" t="s">
        <v>7</v>
      </c>
      <c r="G36" s="107"/>
      <c r="H36" s="107" t="s">
        <v>6</v>
      </c>
      <c r="I36" s="107"/>
    </row>
    <row r="37" spans="1:12" ht="20.100000000000001" customHeight="1">
      <c r="A37" s="107" t="s">
        <v>67</v>
      </c>
      <c r="B37" s="107"/>
      <c r="C37" s="107"/>
      <c r="D37" s="107">
        <f>IF(F22="","",F22)</f>
        <v>1.9E-2</v>
      </c>
      <c r="E37" s="107"/>
      <c r="F37" s="98">
        <f>IF(C28="","",100*C28/(C26*C24))</f>
        <v>26.739708195476492</v>
      </c>
      <c r="G37" s="98"/>
      <c r="H37" s="98">
        <f>IF(D37="","",D37*F37)</f>
        <v>0.50805445571405339</v>
      </c>
      <c r="I37" s="98"/>
    </row>
    <row r="38" spans="1:12" ht="20.100000000000001" customHeight="1">
      <c r="A38" s="128" t="s">
        <v>68</v>
      </c>
      <c r="B38" s="129"/>
      <c r="C38" s="110"/>
      <c r="D38" s="128">
        <f>IF(F24="","",F24)</f>
        <v>0.03</v>
      </c>
      <c r="E38" s="110"/>
      <c r="F38" s="132">
        <f>IF(C28="","",100*C28*C22/(C26*C24^2))</f>
        <v>64.097417023914034</v>
      </c>
      <c r="G38" s="133"/>
      <c r="H38" s="98">
        <f>IF(D38="","",D38*F38)</f>
        <v>1.922922510717421</v>
      </c>
      <c r="I38" s="98"/>
    </row>
    <row r="39" spans="1:12" ht="20.100000000000001" customHeight="1">
      <c r="A39" s="128" t="s">
        <v>75</v>
      </c>
      <c r="B39" s="129"/>
      <c r="C39" s="110"/>
      <c r="D39" s="128">
        <f>IF(F26="","",F26)</f>
        <v>1.41</v>
      </c>
      <c r="E39" s="110"/>
      <c r="F39" s="132">
        <f>IF(C28="","",100*C28*C22/(C24*C26^2))</f>
        <v>3.6882871248397455</v>
      </c>
      <c r="G39" s="133"/>
      <c r="H39" s="98">
        <f>IF(D39="","",D39*F39)</f>
        <v>5.2004848460240405</v>
      </c>
      <c r="I39" s="98"/>
    </row>
    <row r="40" spans="1:12" ht="20.100000000000001" customHeight="1">
      <c r="A40" s="107" t="s">
        <v>73</v>
      </c>
      <c r="B40" s="107"/>
      <c r="C40" s="107"/>
      <c r="D40" s="107">
        <f>IF(F28="","",F28)</f>
        <v>0.31</v>
      </c>
      <c r="E40" s="107"/>
      <c r="F40" s="98">
        <f>IF(C22="","",100*C22/(C26*C24))</f>
        <v>13.391549601345123</v>
      </c>
      <c r="G40" s="98"/>
      <c r="H40" s="98">
        <f>IF(D40="","",D40*F40)</f>
        <v>4.1513803764169879</v>
      </c>
      <c r="I40" s="98"/>
    </row>
    <row r="41" spans="1:12" ht="20.100000000000001" customHeight="1">
      <c r="A41" s="107" t="s">
        <v>151</v>
      </c>
      <c r="B41" s="153"/>
      <c r="C41" s="153"/>
      <c r="D41" s="107" t="str">
        <f>+IF(C30="","",C30)</f>
        <v/>
      </c>
      <c r="E41" s="153"/>
      <c r="F41" s="98" t="str">
        <f>+IF(D41="","",1/SQRT(F30))</f>
        <v/>
      </c>
      <c r="G41" s="153"/>
      <c r="H41" s="98" t="str">
        <f>+IF(D41="","",D41*F41)</f>
        <v/>
      </c>
      <c r="I41" s="153"/>
    </row>
    <row r="42" spans="1:12" ht="20.100000000000001" customHeight="1">
      <c r="A42" s="107" t="s">
        <v>153</v>
      </c>
      <c r="B42" s="153"/>
      <c r="C42" s="153"/>
      <c r="D42" s="107" t="str">
        <f>+IF(F32="","",F32)</f>
        <v/>
      </c>
      <c r="E42" s="153"/>
      <c r="F42" s="98">
        <v>1</v>
      </c>
      <c r="G42" s="153"/>
      <c r="H42" s="98" t="str">
        <f>+IF(D42="","",D42*F42)</f>
        <v/>
      </c>
      <c r="I42" s="153"/>
    </row>
    <row r="43" spans="1:12" ht="6.75" customHeight="1">
      <c r="A43" s="16"/>
      <c r="B43" s="9"/>
      <c r="C43" s="9"/>
      <c r="D43" s="11"/>
      <c r="E43" s="20"/>
      <c r="F43" s="9"/>
      <c r="G43" s="11"/>
      <c r="H43" s="20"/>
      <c r="I43" s="8"/>
    </row>
    <row r="44" spans="1:12">
      <c r="A44" s="19" t="s">
        <v>3</v>
      </c>
      <c r="B44" s="18"/>
      <c r="C44" s="18"/>
      <c r="D44" s="18"/>
      <c r="E44" s="18"/>
      <c r="F44" s="18"/>
      <c r="G44" s="18"/>
      <c r="H44" s="18"/>
      <c r="I44" s="17"/>
      <c r="J44" s="1"/>
      <c r="K44" s="1"/>
      <c r="L44" s="1"/>
    </row>
    <row r="45" spans="1:12" ht="6.75" customHeight="1">
      <c r="A45" s="16"/>
      <c r="B45" s="9"/>
      <c r="C45" s="9"/>
      <c r="D45" s="9"/>
      <c r="E45" s="9"/>
      <c r="F45" s="9"/>
      <c r="G45" s="9"/>
      <c r="H45" s="9"/>
      <c r="I45" s="8"/>
      <c r="J45" s="1"/>
      <c r="K45" s="1"/>
      <c r="L45" s="1"/>
    </row>
    <row r="46" spans="1:12">
      <c r="A46" s="99" t="s">
        <v>2</v>
      </c>
      <c r="B46" s="100"/>
      <c r="C46" s="101"/>
      <c r="D46" s="47" t="str">
        <f>IF(H41="","",+SQRT(H37^2+H38^2+H39^2+H40^2+H41^2+D42^2))</f>
        <v/>
      </c>
      <c r="E46" s="9" t="s">
        <v>33</v>
      </c>
      <c r="F46" s="11"/>
      <c r="G46" s="11" t="s">
        <v>132</v>
      </c>
      <c r="H46" s="15">
        <f>IF(C28="","",100*C28*C22/(C26*C24))</f>
        <v>66.020339534631447</v>
      </c>
      <c r="I46" s="5" t="s">
        <v>33</v>
      </c>
      <c r="J46" s="1"/>
      <c r="K46" s="1"/>
      <c r="L46" s="1"/>
    </row>
    <row r="47" spans="1:12" ht="6.75" customHeight="1">
      <c r="A47" s="10"/>
      <c r="B47" s="9"/>
      <c r="C47" s="6"/>
      <c r="D47" s="14"/>
      <c r="E47" s="9"/>
      <c r="F47" s="11"/>
      <c r="G47" s="12"/>
      <c r="H47" s="11"/>
      <c r="I47" s="8"/>
      <c r="J47" s="1"/>
      <c r="K47" s="1"/>
      <c r="L47" s="1"/>
    </row>
    <row r="48" spans="1:12">
      <c r="A48" s="99" t="s">
        <v>1</v>
      </c>
      <c r="B48" s="100"/>
      <c r="C48" s="101"/>
      <c r="D48" s="15">
        <v>2</v>
      </c>
      <c r="E48" s="9"/>
      <c r="F48" s="11"/>
      <c r="G48" s="12"/>
      <c r="H48" s="11"/>
      <c r="I48" s="8"/>
      <c r="J48" s="1"/>
      <c r="K48" s="1"/>
      <c r="L48" s="1"/>
    </row>
    <row r="49" spans="1:12" ht="6.75" customHeight="1">
      <c r="A49" s="10"/>
      <c r="B49" s="9"/>
      <c r="C49" s="6"/>
      <c r="D49" s="14"/>
      <c r="E49" s="9"/>
      <c r="F49" s="11"/>
      <c r="G49" s="12"/>
      <c r="H49" s="11"/>
      <c r="I49" s="8"/>
      <c r="J49" s="1"/>
      <c r="K49" s="1"/>
      <c r="L49" s="1"/>
    </row>
    <row r="50" spans="1:12" ht="15.75">
      <c r="A50" s="99" t="s">
        <v>0</v>
      </c>
      <c r="B50" s="100"/>
      <c r="C50" s="101"/>
      <c r="D50" s="79" t="str">
        <f>IF(D46="","",D48*D46)</f>
        <v/>
      </c>
      <c r="E50" s="9" t="s">
        <v>33</v>
      </c>
      <c r="F50" s="11"/>
      <c r="G50" s="12"/>
      <c r="H50" s="11"/>
      <c r="I50" s="8"/>
      <c r="J50" s="1"/>
      <c r="K50" s="1"/>
      <c r="L50" s="1"/>
    </row>
    <row r="51" spans="1:12" ht="6.75" customHeight="1">
      <c r="A51" s="10"/>
      <c r="B51" s="9"/>
      <c r="C51" s="9"/>
      <c r="D51" s="9"/>
      <c r="E51" s="9"/>
      <c r="F51" s="9"/>
      <c r="G51" s="9"/>
      <c r="H51" s="9"/>
      <c r="I51" s="8"/>
      <c r="J51" s="1"/>
      <c r="K51" s="1"/>
      <c r="L51" s="1"/>
    </row>
    <row r="52" spans="1:12">
      <c r="A52" s="7"/>
      <c r="B52" s="6"/>
      <c r="C52" s="6"/>
      <c r="D52" s="6"/>
      <c r="E52" s="6"/>
      <c r="F52" s="6"/>
      <c r="G52" s="6"/>
      <c r="H52" s="6"/>
      <c r="I52" s="5"/>
      <c r="J52" s="1"/>
      <c r="K52" s="1"/>
      <c r="L52" s="1"/>
    </row>
    <row r="53" spans="1:12">
      <c r="A53" s="7"/>
      <c r="B53" s="6"/>
      <c r="C53" s="6"/>
      <c r="D53" s="6"/>
      <c r="E53" s="6"/>
      <c r="F53" s="6"/>
      <c r="G53" s="6"/>
      <c r="H53" s="6"/>
      <c r="I53" s="5"/>
      <c r="J53" s="1"/>
      <c r="K53" s="1"/>
      <c r="L53" s="1"/>
    </row>
    <row r="54" spans="1:12">
      <c r="A54" s="7"/>
      <c r="B54" s="6"/>
      <c r="C54" s="6"/>
      <c r="D54" s="6"/>
      <c r="E54" s="6"/>
      <c r="F54" s="6"/>
      <c r="G54" s="6"/>
      <c r="H54" s="6"/>
      <c r="I54" s="5"/>
      <c r="J54" s="1"/>
      <c r="K54" s="1"/>
      <c r="L54" s="1"/>
    </row>
    <row r="55" spans="1:12">
      <c r="A55" s="7"/>
      <c r="B55" s="6"/>
      <c r="C55" s="6"/>
      <c r="D55" s="6"/>
      <c r="E55" s="6"/>
      <c r="F55" s="6"/>
      <c r="G55" s="6"/>
      <c r="H55" s="6"/>
      <c r="I55" s="5"/>
      <c r="J55" s="1"/>
      <c r="K55" s="1"/>
      <c r="L55" s="1"/>
    </row>
    <row r="56" spans="1:12">
      <c r="A56" s="7"/>
      <c r="B56" s="6"/>
      <c r="C56" s="6"/>
      <c r="D56" s="6"/>
      <c r="E56" s="6"/>
      <c r="F56" s="6"/>
      <c r="G56" s="6"/>
      <c r="H56" s="6"/>
      <c r="I56" s="5"/>
      <c r="J56" s="1"/>
      <c r="K56" s="1"/>
      <c r="L56" s="1"/>
    </row>
    <row r="57" spans="1:12">
      <c r="A57" s="7"/>
      <c r="B57" s="6"/>
      <c r="C57" s="6"/>
      <c r="D57" s="6"/>
      <c r="E57" s="6"/>
      <c r="F57" s="6"/>
      <c r="G57" s="6"/>
      <c r="H57" s="6"/>
      <c r="I57" s="5"/>
      <c r="J57" s="1"/>
      <c r="K57" s="1"/>
      <c r="L57" s="1"/>
    </row>
    <row r="58" spans="1:12">
      <c r="A58" s="7"/>
      <c r="B58" s="6"/>
      <c r="C58" s="6"/>
      <c r="D58" s="6"/>
      <c r="E58" s="6"/>
      <c r="F58" s="6"/>
      <c r="G58" s="6"/>
      <c r="H58" s="6"/>
      <c r="I58" s="5"/>
      <c r="J58" s="1"/>
      <c r="K58" s="1"/>
      <c r="L58" s="1"/>
    </row>
    <row r="59" spans="1:12">
      <c r="A59" s="7"/>
      <c r="B59" s="6"/>
      <c r="C59" s="6"/>
      <c r="D59" s="6"/>
      <c r="E59" s="6"/>
      <c r="F59" s="6"/>
      <c r="G59" s="6"/>
      <c r="H59" s="6"/>
      <c r="I59" s="5"/>
      <c r="J59" s="1"/>
      <c r="K59" s="1"/>
      <c r="L59" s="1"/>
    </row>
    <row r="60" spans="1:12">
      <c r="A60" s="7"/>
      <c r="B60" s="6"/>
      <c r="C60" s="6"/>
      <c r="D60" s="6"/>
      <c r="E60" s="6"/>
      <c r="F60" s="6"/>
      <c r="G60" s="6"/>
      <c r="H60" s="6"/>
      <c r="I60" s="5"/>
      <c r="J60" s="1"/>
      <c r="K60" s="1"/>
      <c r="L60" s="1"/>
    </row>
    <row r="61" spans="1:12">
      <c r="A61" s="4"/>
      <c r="B61" s="3"/>
      <c r="C61" s="3"/>
      <c r="D61" s="3"/>
      <c r="E61" s="3"/>
      <c r="F61" s="3"/>
      <c r="G61" s="3"/>
      <c r="H61" s="3"/>
      <c r="I61" s="2"/>
      <c r="J61" s="1"/>
      <c r="K61" s="1"/>
      <c r="L61" s="1"/>
    </row>
    <row r="62" spans="1:12">
      <c r="J62" s="1"/>
      <c r="K62" s="1"/>
      <c r="L62" s="1"/>
    </row>
    <row r="63" spans="1:12">
      <c r="J63" s="1"/>
      <c r="K63" s="1"/>
      <c r="L63" s="1"/>
    </row>
    <row r="64" spans="1:12">
      <c r="J64" s="1"/>
      <c r="K64" s="1"/>
      <c r="L64" s="1"/>
    </row>
    <row r="65" spans="10:12">
      <c r="J65" s="1"/>
      <c r="K65" s="1"/>
      <c r="L65" s="1"/>
    </row>
    <row r="66" spans="10:12">
      <c r="J66" s="1"/>
      <c r="K66" s="1"/>
      <c r="L66" s="1"/>
    </row>
    <row r="67" spans="10:12">
      <c r="J67" s="1"/>
      <c r="K67" s="1"/>
      <c r="L67" s="1"/>
    </row>
    <row r="68" spans="10:12">
      <c r="J68" s="1"/>
      <c r="K68" s="1"/>
      <c r="L68" s="1"/>
    </row>
    <row r="69" spans="10:12">
      <c r="J69" s="1"/>
      <c r="K69" s="1"/>
      <c r="L69" s="1"/>
    </row>
  </sheetData>
  <sheetProtection password="C464" sheet="1" objects="1" scenarios="1"/>
  <mergeCells count="36">
    <mergeCell ref="A37:C37"/>
    <mergeCell ref="D37:E37"/>
    <mergeCell ref="F37:G37"/>
    <mergeCell ref="H37:I37"/>
    <mergeCell ref="D2:I2"/>
    <mergeCell ref="A36:C36"/>
    <mergeCell ref="D36:E36"/>
    <mergeCell ref="F36:G36"/>
    <mergeCell ref="H36:I36"/>
    <mergeCell ref="D5:I5"/>
    <mergeCell ref="B7:C7"/>
    <mergeCell ref="F7:G7"/>
    <mergeCell ref="H7:I7"/>
    <mergeCell ref="A38:C38"/>
    <mergeCell ref="D38:E38"/>
    <mergeCell ref="F38:G38"/>
    <mergeCell ref="H38:I38"/>
    <mergeCell ref="A39:C39"/>
    <mergeCell ref="D39:E39"/>
    <mergeCell ref="F39:G39"/>
    <mergeCell ref="H39:I39"/>
    <mergeCell ref="A50:C50"/>
    <mergeCell ref="A40:C40"/>
    <mergeCell ref="D40:E40"/>
    <mergeCell ref="F40:G40"/>
    <mergeCell ref="H40:I40"/>
    <mergeCell ref="A46:C46"/>
    <mergeCell ref="A48:C48"/>
    <mergeCell ref="A41:C41"/>
    <mergeCell ref="D41:E41"/>
    <mergeCell ref="F41:G41"/>
    <mergeCell ref="H41:I41"/>
    <mergeCell ref="A42:C42"/>
    <mergeCell ref="D42:E42"/>
    <mergeCell ref="F42:G42"/>
    <mergeCell ref="H42:I4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9217" r:id="rId4">
          <objectPr defaultSize="0" autoPict="0" r:id="rId5">
            <anchor moveWithCells="1" sizeWithCells="1">
              <from>
                <xdr:col>3</xdr:col>
                <xdr:colOff>38100</xdr:colOff>
                <xdr:row>9</xdr:row>
                <xdr:rowOff>57150</xdr:rowOff>
              </from>
              <to>
                <xdr:col>5</xdr:col>
                <xdr:colOff>457200</xdr:colOff>
                <xdr:row>11</xdr:row>
                <xdr:rowOff>142875</xdr:rowOff>
              </to>
            </anchor>
          </objectPr>
        </oleObject>
      </mc:Choice>
      <mc:Fallback>
        <oleObject progId="Equation.3" shapeId="9217" r:id="rId4"/>
      </mc:Fallback>
    </mc:AlternateContent>
    <mc:AlternateContent xmlns:mc="http://schemas.openxmlformats.org/markup-compatibility/2006">
      <mc:Choice Requires="x14">
        <oleObject progId="Equation.3" shapeId="9219" r:id="rId6">
          <objectPr defaultSize="0" autoPict="0" r:id="rId7">
            <anchor moveWithCells="1" sizeWithCells="1">
              <from>
                <xdr:col>0</xdr:col>
                <xdr:colOff>57150</xdr:colOff>
                <xdr:row>16</xdr:row>
                <xdr:rowOff>114300</xdr:rowOff>
              </from>
              <to>
                <xdr:col>1</xdr:col>
                <xdr:colOff>419100</xdr:colOff>
                <xdr:row>18</xdr:row>
                <xdr:rowOff>47625</xdr:rowOff>
              </to>
            </anchor>
          </objectPr>
        </oleObject>
      </mc:Choice>
      <mc:Fallback>
        <oleObject progId="Equation.3" shapeId="9219" r:id="rId6"/>
      </mc:Fallback>
    </mc:AlternateContent>
    <mc:AlternateContent xmlns:mc="http://schemas.openxmlformats.org/markup-compatibility/2006">
      <mc:Choice Requires="x14">
        <oleObject progId="Equation.3" shapeId="9220" r:id="rId8">
          <objectPr defaultSize="0" autoPict="0" r:id="rId9">
            <anchor moveWithCells="1" sizeWithCells="1">
              <from>
                <xdr:col>1</xdr:col>
                <xdr:colOff>504825</xdr:colOff>
                <xdr:row>16</xdr:row>
                <xdr:rowOff>114300</xdr:rowOff>
              </from>
              <to>
                <xdr:col>3</xdr:col>
                <xdr:colOff>495300</xdr:colOff>
                <xdr:row>18</xdr:row>
                <xdr:rowOff>76200</xdr:rowOff>
              </to>
            </anchor>
          </objectPr>
        </oleObject>
      </mc:Choice>
      <mc:Fallback>
        <oleObject progId="Equation.3" shapeId="9220" r:id="rId8"/>
      </mc:Fallback>
    </mc:AlternateContent>
    <mc:AlternateContent xmlns:mc="http://schemas.openxmlformats.org/markup-compatibility/2006">
      <mc:Choice Requires="x14">
        <oleObject progId="Equation.3" shapeId="9221" r:id="rId10">
          <objectPr defaultSize="0" autoPict="0" r:id="rId11">
            <anchor moveWithCells="1" sizeWithCells="1">
              <from>
                <xdr:col>7</xdr:col>
                <xdr:colOff>161925</xdr:colOff>
                <xdr:row>16</xdr:row>
                <xdr:rowOff>152400</xdr:rowOff>
              </from>
              <to>
                <xdr:col>8</xdr:col>
                <xdr:colOff>504825</xdr:colOff>
                <xdr:row>18</xdr:row>
                <xdr:rowOff>95250</xdr:rowOff>
              </to>
            </anchor>
          </objectPr>
        </oleObject>
      </mc:Choice>
      <mc:Fallback>
        <oleObject progId="Equation.3" shapeId="9221" r:id="rId10"/>
      </mc:Fallback>
    </mc:AlternateContent>
    <mc:AlternateContent xmlns:mc="http://schemas.openxmlformats.org/markup-compatibility/2006">
      <mc:Choice Requires="x14">
        <oleObject progId="Equation.3" shapeId="9222" r:id="rId12">
          <objectPr defaultSize="0" autoPict="0" r:id="rId13">
            <anchor moveWithCells="1" sizeWithCells="1">
              <from>
                <xdr:col>4</xdr:col>
                <xdr:colOff>152400</xdr:colOff>
                <xdr:row>16</xdr:row>
                <xdr:rowOff>133350</xdr:rowOff>
              </from>
              <to>
                <xdr:col>6</xdr:col>
                <xdr:colOff>447675</xdr:colOff>
                <xdr:row>18</xdr:row>
                <xdr:rowOff>142875</xdr:rowOff>
              </to>
            </anchor>
          </objectPr>
        </oleObject>
      </mc:Choice>
      <mc:Fallback>
        <oleObject progId="Equation.3" shapeId="9222" r:id="rId12"/>
      </mc:Fallback>
    </mc:AlternateContent>
    <mc:AlternateContent xmlns:mc="http://schemas.openxmlformats.org/markup-compatibility/2006">
      <mc:Choice Requires="x14">
        <oleObject progId="Equation.3" shapeId="9231" r:id="rId14">
          <objectPr defaultSize="0" autoPict="0" r:id="rId15">
            <anchor moveWithCells="1" sizeWithCells="1">
              <from>
                <xdr:col>0</xdr:col>
                <xdr:colOff>114300</xdr:colOff>
                <xdr:row>13</xdr:row>
                <xdr:rowOff>66675</xdr:rowOff>
              </from>
              <to>
                <xdr:col>8</xdr:col>
                <xdr:colOff>342900</xdr:colOff>
                <xdr:row>16</xdr:row>
                <xdr:rowOff>57150</xdr:rowOff>
              </to>
            </anchor>
          </objectPr>
        </oleObject>
      </mc:Choice>
      <mc:Fallback>
        <oleObject progId="Equation.3" shapeId="9231" r:id="rId1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2"/>
  <sheetViews>
    <sheetView topLeftCell="A28" zoomScale="90" zoomScaleNormal="90" workbookViewId="0">
      <selection activeCell="K52" sqref="K52"/>
    </sheetView>
  </sheetViews>
  <sheetFormatPr baseColWidth="10" defaultRowHeight="15"/>
  <cols>
    <col min="1" max="3" width="7.7109375" customWidth="1"/>
    <col min="4" max="4" width="9.5703125" customWidth="1"/>
    <col min="5" max="5" width="8.85546875" customWidth="1"/>
    <col min="6" max="7" width="7.7109375" customWidth="1"/>
    <col min="257" max="260" width="7.7109375" customWidth="1"/>
    <col min="261" max="261" width="8.85546875" customWidth="1"/>
    <col min="262" max="263" width="7.7109375" customWidth="1"/>
    <col min="513" max="516" width="7.7109375" customWidth="1"/>
    <col min="517" max="517" width="8.85546875" customWidth="1"/>
    <col min="518" max="519" width="7.7109375" customWidth="1"/>
    <col min="769" max="772" width="7.7109375" customWidth="1"/>
    <col min="773" max="773" width="8.85546875" customWidth="1"/>
    <col min="774" max="775" width="7.7109375" customWidth="1"/>
    <col min="1025" max="1028" width="7.7109375" customWidth="1"/>
    <col min="1029" max="1029" width="8.85546875" customWidth="1"/>
    <col min="1030" max="1031" width="7.7109375" customWidth="1"/>
    <col min="1281" max="1284" width="7.7109375" customWidth="1"/>
    <col min="1285" max="1285" width="8.85546875" customWidth="1"/>
    <col min="1286" max="1287" width="7.7109375" customWidth="1"/>
    <col min="1537" max="1540" width="7.7109375" customWidth="1"/>
    <col min="1541" max="1541" width="8.85546875" customWidth="1"/>
    <col min="1542" max="1543" width="7.7109375" customWidth="1"/>
    <col min="1793" max="1796" width="7.7109375" customWidth="1"/>
    <col min="1797" max="1797" width="8.85546875" customWidth="1"/>
    <col min="1798" max="1799" width="7.7109375" customWidth="1"/>
    <col min="2049" max="2052" width="7.7109375" customWidth="1"/>
    <col min="2053" max="2053" width="8.85546875" customWidth="1"/>
    <col min="2054" max="2055" width="7.7109375" customWidth="1"/>
    <col min="2305" max="2308" width="7.7109375" customWidth="1"/>
    <col min="2309" max="2309" width="8.85546875" customWidth="1"/>
    <col min="2310" max="2311" width="7.7109375" customWidth="1"/>
    <col min="2561" max="2564" width="7.7109375" customWidth="1"/>
    <col min="2565" max="2565" width="8.85546875" customWidth="1"/>
    <col min="2566" max="2567" width="7.7109375" customWidth="1"/>
    <col min="2817" max="2820" width="7.7109375" customWidth="1"/>
    <col min="2821" max="2821" width="8.85546875" customWidth="1"/>
    <col min="2822" max="2823" width="7.7109375" customWidth="1"/>
    <col min="3073" max="3076" width="7.7109375" customWidth="1"/>
    <col min="3077" max="3077" width="8.85546875" customWidth="1"/>
    <col min="3078" max="3079" width="7.7109375" customWidth="1"/>
    <col min="3329" max="3332" width="7.7109375" customWidth="1"/>
    <col min="3333" max="3333" width="8.85546875" customWidth="1"/>
    <col min="3334" max="3335" width="7.7109375" customWidth="1"/>
    <col min="3585" max="3588" width="7.7109375" customWidth="1"/>
    <col min="3589" max="3589" width="8.85546875" customWidth="1"/>
    <col min="3590" max="3591" width="7.7109375" customWidth="1"/>
    <col min="3841" max="3844" width="7.7109375" customWidth="1"/>
    <col min="3845" max="3845" width="8.85546875" customWidth="1"/>
    <col min="3846" max="3847" width="7.7109375" customWidth="1"/>
    <col min="4097" max="4100" width="7.7109375" customWidth="1"/>
    <col min="4101" max="4101" width="8.85546875" customWidth="1"/>
    <col min="4102" max="4103" width="7.7109375" customWidth="1"/>
    <col min="4353" max="4356" width="7.7109375" customWidth="1"/>
    <col min="4357" max="4357" width="8.85546875" customWidth="1"/>
    <col min="4358" max="4359" width="7.7109375" customWidth="1"/>
    <col min="4609" max="4612" width="7.7109375" customWidth="1"/>
    <col min="4613" max="4613" width="8.85546875" customWidth="1"/>
    <col min="4614" max="4615" width="7.7109375" customWidth="1"/>
    <col min="4865" max="4868" width="7.7109375" customWidth="1"/>
    <col min="4869" max="4869" width="8.85546875" customWidth="1"/>
    <col min="4870" max="4871" width="7.7109375" customWidth="1"/>
    <col min="5121" max="5124" width="7.7109375" customWidth="1"/>
    <col min="5125" max="5125" width="8.85546875" customWidth="1"/>
    <col min="5126" max="5127" width="7.7109375" customWidth="1"/>
    <col min="5377" max="5380" width="7.7109375" customWidth="1"/>
    <col min="5381" max="5381" width="8.85546875" customWidth="1"/>
    <col min="5382" max="5383" width="7.7109375" customWidth="1"/>
    <col min="5633" max="5636" width="7.7109375" customWidth="1"/>
    <col min="5637" max="5637" width="8.85546875" customWidth="1"/>
    <col min="5638" max="5639" width="7.7109375" customWidth="1"/>
    <col min="5889" max="5892" width="7.7109375" customWidth="1"/>
    <col min="5893" max="5893" width="8.85546875" customWidth="1"/>
    <col min="5894" max="5895" width="7.7109375" customWidth="1"/>
    <col min="6145" max="6148" width="7.7109375" customWidth="1"/>
    <col min="6149" max="6149" width="8.85546875" customWidth="1"/>
    <col min="6150" max="6151" width="7.7109375" customWidth="1"/>
    <col min="6401" max="6404" width="7.7109375" customWidth="1"/>
    <col min="6405" max="6405" width="8.85546875" customWidth="1"/>
    <col min="6406" max="6407" width="7.7109375" customWidth="1"/>
    <col min="6657" max="6660" width="7.7109375" customWidth="1"/>
    <col min="6661" max="6661" width="8.85546875" customWidth="1"/>
    <col min="6662" max="6663" width="7.7109375" customWidth="1"/>
    <col min="6913" max="6916" width="7.7109375" customWidth="1"/>
    <col min="6917" max="6917" width="8.85546875" customWidth="1"/>
    <col min="6918" max="6919" width="7.7109375" customWidth="1"/>
    <col min="7169" max="7172" width="7.7109375" customWidth="1"/>
    <col min="7173" max="7173" width="8.85546875" customWidth="1"/>
    <col min="7174" max="7175" width="7.7109375" customWidth="1"/>
    <col min="7425" max="7428" width="7.7109375" customWidth="1"/>
    <col min="7429" max="7429" width="8.85546875" customWidth="1"/>
    <col min="7430" max="7431" width="7.7109375" customWidth="1"/>
    <col min="7681" max="7684" width="7.7109375" customWidth="1"/>
    <col min="7685" max="7685" width="8.85546875" customWidth="1"/>
    <col min="7686" max="7687" width="7.7109375" customWidth="1"/>
    <col min="7937" max="7940" width="7.7109375" customWidth="1"/>
    <col min="7941" max="7941" width="8.85546875" customWidth="1"/>
    <col min="7942" max="7943" width="7.7109375" customWidth="1"/>
    <col min="8193" max="8196" width="7.7109375" customWidth="1"/>
    <col min="8197" max="8197" width="8.85546875" customWidth="1"/>
    <col min="8198" max="8199" width="7.7109375" customWidth="1"/>
    <col min="8449" max="8452" width="7.7109375" customWidth="1"/>
    <col min="8453" max="8453" width="8.85546875" customWidth="1"/>
    <col min="8454" max="8455" width="7.7109375" customWidth="1"/>
    <col min="8705" max="8708" width="7.7109375" customWidth="1"/>
    <col min="8709" max="8709" width="8.85546875" customWidth="1"/>
    <col min="8710" max="8711" width="7.7109375" customWidth="1"/>
    <col min="8961" max="8964" width="7.7109375" customWidth="1"/>
    <col min="8965" max="8965" width="8.85546875" customWidth="1"/>
    <col min="8966" max="8967" width="7.7109375" customWidth="1"/>
    <col min="9217" max="9220" width="7.7109375" customWidth="1"/>
    <col min="9221" max="9221" width="8.85546875" customWidth="1"/>
    <col min="9222" max="9223" width="7.7109375" customWidth="1"/>
    <col min="9473" max="9476" width="7.7109375" customWidth="1"/>
    <col min="9477" max="9477" width="8.85546875" customWidth="1"/>
    <col min="9478" max="9479" width="7.7109375" customWidth="1"/>
    <col min="9729" max="9732" width="7.7109375" customWidth="1"/>
    <col min="9733" max="9733" width="8.85546875" customWidth="1"/>
    <col min="9734" max="9735" width="7.7109375" customWidth="1"/>
    <col min="9985" max="9988" width="7.7109375" customWidth="1"/>
    <col min="9989" max="9989" width="8.85546875" customWidth="1"/>
    <col min="9990" max="9991" width="7.7109375" customWidth="1"/>
    <col min="10241" max="10244" width="7.7109375" customWidth="1"/>
    <col min="10245" max="10245" width="8.85546875" customWidth="1"/>
    <col min="10246" max="10247" width="7.7109375" customWidth="1"/>
    <col min="10497" max="10500" width="7.7109375" customWidth="1"/>
    <col min="10501" max="10501" width="8.85546875" customWidth="1"/>
    <col min="10502" max="10503" width="7.7109375" customWidth="1"/>
    <col min="10753" max="10756" width="7.7109375" customWidth="1"/>
    <col min="10757" max="10757" width="8.85546875" customWidth="1"/>
    <col min="10758" max="10759" width="7.7109375" customWidth="1"/>
    <col min="11009" max="11012" width="7.7109375" customWidth="1"/>
    <col min="11013" max="11013" width="8.85546875" customWidth="1"/>
    <col min="11014" max="11015" width="7.7109375" customWidth="1"/>
    <col min="11265" max="11268" width="7.7109375" customWidth="1"/>
    <col min="11269" max="11269" width="8.85546875" customWidth="1"/>
    <col min="11270" max="11271" width="7.7109375" customWidth="1"/>
    <col min="11521" max="11524" width="7.7109375" customWidth="1"/>
    <col min="11525" max="11525" width="8.85546875" customWidth="1"/>
    <col min="11526" max="11527" width="7.7109375" customWidth="1"/>
    <col min="11777" max="11780" width="7.7109375" customWidth="1"/>
    <col min="11781" max="11781" width="8.85546875" customWidth="1"/>
    <col min="11782" max="11783" width="7.7109375" customWidth="1"/>
    <col min="12033" max="12036" width="7.7109375" customWidth="1"/>
    <col min="12037" max="12037" width="8.85546875" customWidth="1"/>
    <col min="12038" max="12039" width="7.7109375" customWidth="1"/>
    <col min="12289" max="12292" width="7.7109375" customWidth="1"/>
    <col min="12293" max="12293" width="8.85546875" customWidth="1"/>
    <col min="12294" max="12295" width="7.7109375" customWidth="1"/>
    <col min="12545" max="12548" width="7.7109375" customWidth="1"/>
    <col min="12549" max="12549" width="8.85546875" customWidth="1"/>
    <col min="12550" max="12551" width="7.7109375" customWidth="1"/>
    <col min="12801" max="12804" width="7.7109375" customWidth="1"/>
    <col min="12805" max="12805" width="8.85546875" customWidth="1"/>
    <col min="12806" max="12807" width="7.7109375" customWidth="1"/>
    <col min="13057" max="13060" width="7.7109375" customWidth="1"/>
    <col min="13061" max="13061" width="8.85546875" customWidth="1"/>
    <col min="13062" max="13063" width="7.7109375" customWidth="1"/>
    <col min="13313" max="13316" width="7.7109375" customWidth="1"/>
    <col min="13317" max="13317" width="8.85546875" customWidth="1"/>
    <col min="13318" max="13319" width="7.7109375" customWidth="1"/>
    <col min="13569" max="13572" width="7.7109375" customWidth="1"/>
    <col min="13573" max="13573" width="8.85546875" customWidth="1"/>
    <col min="13574" max="13575" width="7.7109375" customWidth="1"/>
    <col min="13825" max="13828" width="7.7109375" customWidth="1"/>
    <col min="13829" max="13829" width="8.85546875" customWidth="1"/>
    <col min="13830" max="13831" width="7.7109375" customWidth="1"/>
    <col min="14081" max="14084" width="7.7109375" customWidth="1"/>
    <col min="14085" max="14085" width="8.85546875" customWidth="1"/>
    <col min="14086" max="14087" width="7.7109375" customWidth="1"/>
    <col min="14337" max="14340" width="7.7109375" customWidth="1"/>
    <col min="14341" max="14341" width="8.85546875" customWidth="1"/>
    <col min="14342" max="14343" width="7.7109375" customWidth="1"/>
    <col min="14593" max="14596" width="7.7109375" customWidth="1"/>
    <col min="14597" max="14597" width="8.85546875" customWidth="1"/>
    <col min="14598" max="14599" width="7.7109375" customWidth="1"/>
    <col min="14849" max="14852" width="7.7109375" customWidth="1"/>
    <col min="14853" max="14853" width="8.85546875" customWidth="1"/>
    <col min="14854" max="14855" width="7.7109375" customWidth="1"/>
    <col min="15105" max="15108" width="7.7109375" customWidth="1"/>
    <col min="15109" max="15109" width="8.85546875" customWidth="1"/>
    <col min="15110" max="15111" width="7.7109375" customWidth="1"/>
    <col min="15361" max="15364" width="7.7109375" customWidth="1"/>
    <col min="15365" max="15365" width="8.85546875" customWidth="1"/>
    <col min="15366" max="15367" width="7.7109375" customWidth="1"/>
    <col min="15617" max="15620" width="7.7109375" customWidth="1"/>
    <col min="15621" max="15621" width="8.85546875" customWidth="1"/>
    <col min="15622" max="15623" width="7.7109375" customWidth="1"/>
    <col min="15873" max="15876" width="7.7109375" customWidth="1"/>
    <col min="15877" max="15877" width="8.85546875" customWidth="1"/>
    <col min="15878" max="15879" width="7.7109375" customWidth="1"/>
    <col min="16129" max="16132" width="7.7109375" customWidth="1"/>
    <col min="16133" max="16133" width="8.85546875" customWidth="1"/>
    <col min="16134" max="16135" width="7.7109375" customWidth="1"/>
  </cols>
  <sheetData>
    <row r="1" spans="1:12">
      <c r="A1" s="44"/>
      <c r="B1" s="35"/>
      <c r="C1" s="35"/>
      <c r="D1" s="35"/>
      <c r="E1" s="35"/>
      <c r="F1" s="35"/>
      <c r="G1" s="35"/>
      <c r="H1" s="35"/>
      <c r="I1" s="32"/>
    </row>
    <row r="2" spans="1:12" ht="22.5" customHeight="1">
      <c r="A2" s="7"/>
      <c r="B2" s="6"/>
      <c r="C2" s="6"/>
      <c r="D2" s="116" t="s">
        <v>133</v>
      </c>
      <c r="E2" s="116"/>
      <c r="F2" s="116"/>
      <c r="G2" s="116"/>
      <c r="H2" s="116"/>
      <c r="I2" s="117"/>
    </row>
    <row r="3" spans="1:12">
      <c r="A3" s="7"/>
      <c r="B3" s="6"/>
      <c r="C3" s="6"/>
      <c r="D3" s="9" t="s">
        <v>116</v>
      </c>
      <c r="E3" s="9"/>
      <c r="F3" s="9"/>
      <c r="G3" s="9"/>
      <c r="H3" s="9" t="s">
        <v>21</v>
      </c>
      <c r="I3" s="5"/>
    </row>
    <row r="4" spans="1:12">
      <c r="A4" s="30" t="s">
        <v>20</v>
      </c>
      <c r="B4" s="18"/>
      <c r="C4" s="18"/>
      <c r="D4" s="18"/>
      <c r="E4" s="18"/>
      <c r="F4" s="18"/>
      <c r="G4" s="18"/>
      <c r="H4" s="18"/>
      <c r="I4" s="17"/>
      <c r="J4" s="1"/>
      <c r="K4" s="1"/>
      <c r="L4" s="1"/>
    </row>
    <row r="5" spans="1:12">
      <c r="A5" s="16" t="s">
        <v>19</v>
      </c>
      <c r="B5" s="9"/>
      <c r="C5" s="9"/>
      <c r="D5" s="123"/>
      <c r="E5" s="125"/>
      <c r="F5" s="125"/>
      <c r="G5" s="125"/>
      <c r="H5" s="125"/>
      <c r="I5" s="124"/>
      <c r="J5" s="1"/>
      <c r="K5" s="1"/>
      <c r="L5" s="1"/>
    </row>
    <row r="6" spans="1:12" ht="6.75" customHeight="1">
      <c r="A6" s="16"/>
      <c r="B6" s="9"/>
      <c r="C6" s="9"/>
      <c r="D6" s="9"/>
      <c r="E6" s="9"/>
      <c r="F6" s="9"/>
      <c r="G6" s="9"/>
      <c r="H6" s="9"/>
      <c r="I6" s="8"/>
      <c r="J6" s="1"/>
      <c r="K6" s="1"/>
      <c r="L6" s="1"/>
    </row>
    <row r="7" spans="1:12">
      <c r="A7" s="16" t="s">
        <v>18</v>
      </c>
      <c r="B7" s="123"/>
      <c r="C7" s="124"/>
      <c r="D7" s="9"/>
      <c r="E7" s="9"/>
      <c r="F7" s="122" t="s">
        <v>114</v>
      </c>
      <c r="G7" s="122"/>
      <c r="H7" s="123"/>
      <c r="I7" s="124"/>
      <c r="J7" s="1"/>
      <c r="K7" s="1"/>
      <c r="L7" s="1"/>
    </row>
    <row r="8" spans="1:12" ht="6.75" customHeight="1">
      <c r="A8" s="16"/>
      <c r="B8" s="9"/>
      <c r="C8" s="9"/>
      <c r="D8" s="9"/>
      <c r="E8" s="9"/>
      <c r="F8" s="9"/>
      <c r="G8" s="9"/>
      <c r="H8" s="9"/>
      <c r="I8" s="8"/>
      <c r="J8" s="1"/>
      <c r="K8" s="1"/>
      <c r="L8" s="1"/>
    </row>
    <row r="9" spans="1:12">
      <c r="A9" s="30" t="s">
        <v>17</v>
      </c>
      <c r="B9" s="41"/>
      <c r="C9" s="41"/>
      <c r="D9" s="41"/>
      <c r="E9" s="41"/>
      <c r="F9" s="41"/>
      <c r="G9" s="41"/>
      <c r="H9" s="41"/>
      <c r="I9" s="40"/>
      <c r="J9" s="1"/>
      <c r="K9" s="1"/>
      <c r="L9" s="1"/>
    </row>
    <row r="10" spans="1:12">
      <c r="A10" s="36"/>
      <c r="B10" s="33"/>
      <c r="C10" s="33"/>
      <c r="D10" s="33"/>
      <c r="E10" s="33"/>
      <c r="F10" s="33"/>
      <c r="G10" s="33"/>
      <c r="H10" s="33"/>
      <c r="I10" s="39"/>
      <c r="J10" s="1"/>
      <c r="K10" s="1"/>
      <c r="L10" s="1"/>
    </row>
    <row r="11" spans="1:12">
      <c r="A11" s="16"/>
      <c r="B11" s="9"/>
      <c r="C11" s="9"/>
      <c r="D11" s="9"/>
      <c r="E11" s="9"/>
      <c r="F11" s="9"/>
      <c r="G11" s="9"/>
      <c r="H11" s="9"/>
      <c r="I11" s="8"/>
      <c r="J11" s="1"/>
      <c r="K11" s="1"/>
      <c r="L11" s="1"/>
    </row>
    <row r="12" spans="1:12">
      <c r="A12" s="38" t="s">
        <v>16</v>
      </c>
      <c r="B12" s="37"/>
      <c r="C12" s="18"/>
      <c r="D12" s="18"/>
      <c r="E12" s="18"/>
      <c r="F12" s="18"/>
      <c r="G12" s="18"/>
      <c r="H12" s="18"/>
      <c r="I12" s="17"/>
      <c r="J12" s="1"/>
      <c r="K12" s="1"/>
      <c r="L12" s="1"/>
    </row>
    <row r="13" spans="1:12">
      <c r="A13" s="36"/>
      <c r="B13" s="34"/>
      <c r="C13" s="34"/>
      <c r="D13" s="33"/>
      <c r="E13" s="35"/>
      <c r="F13" s="34"/>
      <c r="G13" s="34"/>
      <c r="H13" s="33"/>
      <c r="I13" s="32"/>
      <c r="J13" s="1"/>
      <c r="K13" s="1"/>
      <c r="L13" s="1"/>
    </row>
    <row r="14" spans="1:12">
      <c r="A14" s="16"/>
      <c r="B14" s="9"/>
      <c r="C14" s="9"/>
      <c r="D14" s="9"/>
      <c r="E14" s="9"/>
      <c r="F14" s="9"/>
      <c r="G14" s="9"/>
      <c r="H14" s="9"/>
      <c r="I14" s="8"/>
      <c r="J14" s="1"/>
      <c r="K14" s="1"/>
      <c r="L14" s="1"/>
    </row>
    <row r="15" spans="1:12">
      <c r="A15" s="16"/>
      <c r="B15" s="9"/>
      <c r="C15" s="9"/>
      <c r="D15" s="9"/>
      <c r="E15" s="9"/>
      <c r="F15" s="9"/>
      <c r="G15" s="9"/>
      <c r="H15" s="9"/>
      <c r="I15" s="8"/>
      <c r="J15" s="1"/>
      <c r="K15" s="1"/>
      <c r="L15" s="1"/>
    </row>
    <row r="16" spans="1:12">
      <c r="A16" s="16"/>
      <c r="B16" s="9"/>
      <c r="C16" s="9"/>
      <c r="D16" s="9"/>
      <c r="E16" s="9"/>
      <c r="F16" s="9"/>
      <c r="G16" s="9"/>
      <c r="H16" s="9"/>
      <c r="I16" s="8"/>
      <c r="J16" s="1"/>
      <c r="K16" s="1"/>
      <c r="L16" s="1"/>
    </row>
    <row r="17" spans="1:12">
      <c r="A17" s="16"/>
      <c r="B17" s="9"/>
      <c r="C17" s="9"/>
      <c r="D17" s="9"/>
      <c r="E17" s="9"/>
      <c r="F17" s="9"/>
      <c r="G17" s="9"/>
      <c r="H17" s="9"/>
      <c r="I17" s="8"/>
      <c r="J17" s="1"/>
      <c r="K17" s="1"/>
      <c r="L17" s="1"/>
    </row>
    <row r="18" spans="1:12">
      <c r="A18" s="16"/>
      <c r="B18" s="9"/>
      <c r="C18" s="9"/>
      <c r="D18" s="9"/>
      <c r="E18" s="9"/>
      <c r="F18" s="9"/>
      <c r="G18" s="9"/>
      <c r="H18" s="9"/>
      <c r="I18" s="8"/>
      <c r="J18" s="1"/>
      <c r="K18" s="1"/>
      <c r="L18" s="1"/>
    </row>
    <row r="19" spans="1:12">
      <c r="A19" s="30" t="s">
        <v>113</v>
      </c>
      <c r="B19" s="18"/>
      <c r="C19" s="18"/>
      <c r="D19" s="18"/>
      <c r="E19" s="18"/>
      <c r="F19" s="18"/>
      <c r="G19" s="18"/>
      <c r="H19" s="18"/>
      <c r="I19" s="17"/>
      <c r="J19" s="1"/>
      <c r="K19" s="1"/>
      <c r="L19" s="1"/>
    </row>
    <row r="20" spans="1:12" ht="6.75" customHeight="1">
      <c r="A20" s="29"/>
      <c r="B20" s="9"/>
      <c r="C20" s="9"/>
      <c r="D20" s="9"/>
      <c r="E20" s="9"/>
      <c r="F20" s="9"/>
      <c r="G20" s="9"/>
      <c r="H20" s="9"/>
      <c r="I20" s="8"/>
      <c r="J20" s="1"/>
      <c r="K20" s="1"/>
      <c r="L20" s="1"/>
    </row>
    <row r="21" spans="1:12" ht="17.25" customHeight="1">
      <c r="A21" s="26" t="s">
        <v>76</v>
      </c>
      <c r="B21" s="9"/>
      <c r="C21" s="61">
        <v>19.96</v>
      </c>
      <c r="D21" s="6" t="s">
        <v>77</v>
      </c>
      <c r="E21" s="11" t="s">
        <v>78</v>
      </c>
      <c r="F21" s="64">
        <v>0.1</v>
      </c>
      <c r="G21" s="6" t="s">
        <v>77</v>
      </c>
      <c r="H21" s="11"/>
      <c r="I21" s="23"/>
      <c r="K21" s="80"/>
      <c r="L21" s="1"/>
    </row>
    <row r="22" spans="1:12" ht="6.75" customHeight="1">
      <c r="A22" s="10"/>
      <c r="B22" s="9"/>
      <c r="C22" s="9"/>
      <c r="D22" s="6"/>
      <c r="E22" s="11"/>
      <c r="F22" s="20"/>
      <c r="G22" s="6"/>
      <c r="H22" s="11"/>
      <c r="I22" s="23"/>
      <c r="L22" s="1"/>
    </row>
    <row r="23" spans="1:12">
      <c r="A23" s="26" t="s">
        <v>79</v>
      </c>
      <c r="B23" s="9"/>
      <c r="C23" s="61">
        <v>101.6</v>
      </c>
      <c r="D23" s="6" t="s">
        <v>54</v>
      </c>
      <c r="E23" s="11" t="s">
        <v>80</v>
      </c>
      <c r="F23" s="64">
        <v>0.02</v>
      </c>
      <c r="G23" s="6" t="s">
        <v>54</v>
      </c>
      <c r="H23" s="11"/>
      <c r="I23" s="23"/>
      <c r="K23" s="80"/>
      <c r="L23" s="1"/>
    </row>
    <row r="24" spans="1:12" ht="6.75" customHeight="1">
      <c r="A24" s="10"/>
      <c r="B24" s="9"/>
      <c r="C24" s="48"/>
      <c r="D24" s="6"/>
      <c r="E24" s="11"/>
      <c r="F24" s="20"/>
      <c r="G24" s="6"/>
      <c r="H24" s="11"/>
      <c r="I24" s="23"/>
      <c r="L24" s="1"/>
    </row>
    <row r="25" spans="1:12">
      <c r="A25" s="26" t="s">
        <v>81</v>
      </c>
      <c r="B25" s="9"/>
      <c r="C25" s="61">
        <v>64.430000000000007</v>
      </c>
      <c r="D25" s="6" t="s">
        <v>54</v>
      </c>
      <c r="E25" s="11" t="s">
        <v>82</v>
      </c>
      <c r="F25" s="64">
        <v>0.02</v>
      </c>
      <c r="G25" s="6" t="s">
        <v>54</v>
      </c>
      <c r="H25" s="11"/>
      <c r="I25" s="23"/>
      <c r="L25" s="1"/>
    </row>
    <row r="26" spans="1:12" ht="6.75" customHeight="1">
      <c r="A26" s="10"/>
      <c r="B26" s="9"/>
      <c r="C26" s="9"/>
      <c r="D26" s="6"/>
      <c r="E26" s="11"/>
      <c r="F26" s="20"/>
      <c r="G26" s="6"/>
      <c r="H26" s="11"/>
      <c r="I26" s="23"/>
      <c r="L26" s="1"/>
    </row>
    <row r="27" spans="1:12" ht="17.25" customHeight="1">
      <c r="A27" s="26" t="s">
        <v>5</v>
      </c>
      <c r="B27" s="9"/>
      <c r="C27" s="85">
        <v>5.2099999999999999E-5</v>
      </c>
      <c r="D27" s="6" t="s">
        <v>148</v>
      </c>
      <c r="E27" s="11" t="s">
        <v>13</v>
      </c>
      <c r="F27" s="64">
        <v>3</v>
      </c>
      <c r="G27" s="6"/>
      <c r="H27" s="11"/>
      <c r="I27" s="23"/>
      <c r="L27" s="1"/>
    </row>
    <row r="28" spans="1:12" ht="6.75" customHeight="1">
      <c r="A28" s="10"/>
      <c r="B28" s="9"/>
      <c r="C28" s="9"/>
      <c r="D28" s="6"/>
      <c r="E28" s="11"/>
      <c r="F28" s="20"/>
      <c r="G28" s="6"/>
      <c r="H28" s="11"/>
      <c r="I28" s="23"/>
      <c r="J28" s="1"/>
      <c r="K28" s="1"/>
      <c r="L28" s="1"/>
    </row>
    <row r="29" spans="1:12">
      <c r="A29" s="26" t="s">
        <v>83</v>
      </c>
      <c r="B29" s="9"/>
      <c r="C29" s="85">
        <v>2.4499999999999999E-4</v>
      </c>
      <c r="D29" s="6" t="s">
        <v>148</v>
      </c>
      <c r="E29" s="11" t="s">
        <v>4</v>
      </c>
      <c r="F29" s="86">
        <f>IF(C29="","",(SQRT((C29^2)-(C27^2))))</f>
        <v>2.3939630322960295E-4</v>
      </c>
      <c r="G29" s="6" t="s">
        <v>149</v>
      </c>
      <c r="H29" s="11"/>
      <c r="I29" s="23"/>
    </row>
    <row r="30" spans="1:12" ht="6.75" customHeight="1">
      <c r="A30" s="16"/>
      <c r="B30" s="9"/>
      <c r="C30" s="9"/>
      <c r="D30" s="9"/>
      <c r="E30" s="9"/>
      <c r="F30" s="9"/>
      <c r="G30" s="9"/>
      <c r="H30" s="9"/>
      <c r="I30" s="8"/>
    </row>
    <row r="31" spans="1:12" ht="23.25" customHeight="1">
      <c r="A31" s="19" t="s">
        <v>10</v>
      </c>
      <c r="B31" s="22"/>
      <c r="C31" s="22"/>
      <c r="D31" s="18"/>
      <c r="E31" s="22"/>
      <c r="F31" s="22"/>
      <c r="G31" s="22"/>
      <c r="H31" s="18"/>
      <c r="I31" s="21"/>
    </row>
    <row r="32" spans="1:12" ht="26.25" customHeight="1">
      <c r="A32" s="107" t="s">
        <v>9</v>
      </c>
      <c r="B32" s="107"/>
      <c r="C32" s="107"/>
      <c r="D32" s="107" t="s">
        <v>8</v>
      </c>
      <c r="E32" s="107"/>
      <c r="F32" s="107" t="s">
        <v>7</v>
      </c>
      <c r="G32" s="107"/>
      <c r="H32" s="107" t="s">
        <v>6</v>
      </c>
      <c r="I32" s="107"/>
    </row>
    <row r="33" spans="1:12" ht="20.100000000000001" customHeight="1">
      <c r="A33" s="107" t="s">
        <v>84</v>
      </c>
      <c r="B33" s="107"/>
      <c r="C33" s="107"/>
      <c r="D33" s="107">
        <f>IF(F21="","",F21)</f>
        <v>0.1</v>
      </c>
      <c r="E33" s="107"/>
      <c r="F33" s="159">
        <f>IF(C23="","",2/(3.1416*C23*C25))</f>
        <v>9.7251714868041371E-5</v>
      </c>
      <c r="G33" s="159"/>
      <c r="H33" s="156">
        <f>IF(D33="","",D33*F33)</f>
        <v>9.7251714868041381E-6</v>
      </c>
      <c r="I33" s="156"/>
    </row>
    <row r="34" spans="1:12" ht="20.100000000000001" customHeight="1">
      <c r="A34" s="128" t="s">
        <v>85</v>
      </c>
      <c r="B34" s="129"/>
      <c r="C34" s="110"/>
      <c r="D34" s="128">
        <f>IF(F23="","",F23)</f>
        <v>0.02</v>
      </c>
      <c r="E34" s="110"/>
      <c r="F34" s="157">
        <f>IF(C21="","",2*C21/(3.1416*C25*C23^2))</f>
        <v>1.9105750283130963E-5</v>
      </c>
      <c r="G34" s="158"/>
      <c r="H34" s="156">
        <f>IF(D34="","",D34*F34)</f>
        <v>3.8211500566261929E-7</v>
      </c>
      <c r="I34" s="156"/>
    </row>
    <row r="35" spans="1:12" ht="20.100000000000001" customHeight="1">
      <c r="A35" s="128" t="s">
        <v>86</v>
      </c>
      <c r="B35" s="129"/>
      <c r="C35" s="110"/>
      <c r="D35" s="128">
        <f>IF(F25="","",F25)</f>
        <v>0.02</v>
      </c>
      <c r="E35" s="110"/>
      <c r="F35" s="157">
        <f>IF(C21="","",2*C21/(3.1416*C23*C25^2))</f>
        <v>3.0127956367625414E-5</v>
      </c>
      <c r="G35" s="158"/>
      <c r="H35" s="156">
        <f>IF(D35="","",D35*F35)</f>
        <v>6.0255912735250835E-7</v>
      </c>
      <c r="I35" s="156"/>
    </row>
    <row r="36" spans="1:12" ht="20.100000000000001" customHeight="1">
      <c r="A36" s="128" t="s">
        <v>5</v>
      </c>
      <c r="B36" s="129"/>
      <c r="C36" s="110"/>
      <c r="D36" s="132">
        <f>IF(C27="","",C27)</f>
        <v>5.2099999999999999E-5</v>
      </c>
      <c r="E36" s="133"/>
      <c r="F36" s="138">
        <f>IF(F27="","",1/SQRT(F27))</f>
        <v>0.57735026918962584</v>
      </c>
      <c r="G36" s="139"/>
      <c r="H36" s="156">
        <f>IF(D36="","",D36*F36)</f>
        <v>3.0079949024779506E-5</v>
      </c>
      <c r="I36" s="156"/>
    </row>
    <row r="37" spans="1:12">
      <c r="A37" s="107" t="s">
        <v>4</v>
      </c>
      <c r="B37" s="107"/>
      <c r="C37" s="107"/>
      <c r="D37" s="98">
        <f>IF(F29="","",F29)</f>
        <v>2.3939630322960295E-4</v>
      </c>
      <c r="E37" s="98"/>
      <c r="F37" s="150">
        <v>1</v>
      </c>
      <c r="G37" s="150"/>
      <c r="H37" s="156">
        <f>IF(D37="","",D37*F37)</f>
        <v>2.3939630322960295E-4</v>
      </c>
      <c r="I37" s="156"/>
      <c r="J37" s="1"/>
      <c r="K37" s="1"/>
      <c r="L37" s="1"/>
    </row>
    <row r="38" spans="1:12" ht="6.75" customHeight="1">
      <c r="A38" s="16"/>
      <c r="B38" s="9"/>
      <c r="C38" s="9"/>
      <c r="D38" s="11"/>
      <c r="E38" s="20"/>
      <c r="F38" s="9"/>
      <c r="G38" s="11"/>
      <c r="H38" s="20"/>
      <c r="I38" s="8"/>
      <c r="J38" s="1"/>
      <c r="K38" s="1"/>
      <c r="L38" s="1"/>
    </row>
    <row r="39" spans="1:12">
      <c r="A39" s="19" t="s">
        <v>3</v>
      </c>
      <c r="B39" s="18"/>
      <c r="C39" s="18"/>
      <c r="D39" s="18"/>
      <c r="E39" s="18"/>
      <c r="F39" s="18"/>
      <c r="G39" s="18"/>
      <c r="H39" s="18"/>
      <c r="I39" s="17"/>
      <c r="J39" s="1"/>
      <c r="K39" s="1"/>
      <c r="L39" s="1"/>
    </row>
    <row r="40" spans="1:12" ht="6.75" customHeight="1">
      <c r="A40" s="16"/>
      <c r="B40" s="9"/>
      <c r="C40" s="9"/>
      <c r="D40" s="9"/>
      <c r="E40" s="9"/>
      <c r="F40" s="9"/>
      <c r="G40" s="9"/>
      <c r="H40" s="9"/>
      <c r="I40" s="8"/>
      <c r="J40" s="1"/>
      <c r="K40" s="1"/>
      <c r="L40" s="1"/>
    </row>
    <row r="41" spans="1:12">
      <c r="A41" s="99" t="s">
        <v>2</v>
      </c>
      <c r="B41" s="100"/>
      <c r="C41" s="101"/>
      <c r="D41" s="87">
        <f>IF(H33="","",+SQRT(H33^2+H34^2+H35^2+H36^2+H37^2))</f>
        <v>2.4147563310437887E-4</v>
      </c>
      <c r="E41" s="9" t="s">
        <v>148</v>
      </c>
      <c r="F41" s="11"/>
      <c r="G41" s="11" t="s">
        <v>134</v>
      </c>
      <c r="H41" s="81">
        <f>IF(C21="","",((2*C21/(3.1416*C23*C25))))</f>
        <v>1.941144228766106E-3</v>
      </c>
      <c r="I41" s="5" t="s">
        <v>148</v>
      </c>
      <c r="J41" s="1"/>
      <c r="K41" s="1"/>
      <c r="L41" s="1"/>
    </row>
    <row r="42" spans="1:12" ht="6.75" customHeight="1">
      <c r="A42" s="10"/>
      <c r="B42" s="9"/>
      <c r="C42" s="6"/>
      <c r="D42" s="14"/>
      <c r="E42" s="9"/>
      <c r="F42" s="11"/>
      <c r="G42" s="12"/>
      <c r="H42" s="11"/>
      <c r="I42" s="8"/>
      <c r="J42" s="1"/>
      <c r="K42" s="1"/>
      <c r="L42" s="1"/>
    </row>
    <row r="43" spans="1:12">
      <c r="A43" s="99" t="s">
        <v>1</v>
      </c>
      <c r="B43" s="100"/>
      <c r="C43" s="101"/>
      <c r="D43" s="15">
        <v>2</v>
      </c>
      <c r="E43" s="9"/>
      <c r="F43" s="11"/>
      <c r="G43" s="12"/>
      <c r="H43" s="11"/>
      <c r="I43" s="8"/>
      <c r="J43" s="1"/>
      <c r="K43" s="1"/>
      <c r="L43" s="1"/>
    </row>
    <row r="44" spans="1:12" ht="6.75" customHeight="1">
      <c r="A44" s="10"/>
      <c r="B44" s="9"/>
      <c r="C44" s="6"/>
      <c r="D44" s="14"/>
      <c r="E44" s="9"/>
      <c r="F44" s="11"/>
      <c r="G44" s="12"/>
      <c r="H44" s="11"/>
      <c r="I44" s="8"/>
      <c r="J44" s="1"/>
      <c r="K44" s="1"/>
      <c r="L44" s="1"/>
    </row>
    <row r="45" spans="1:12" ht="15.75">
      <c r="A45" s="99" t="s">
        <v>0</v>
      </c>
      <c r="B45" s="100"/>
      <c r="C45" s="101"/>
      <c r="D45" s="88">
        <f>IF(D41="","",((D43*D41)))</f>
        <v>4.8295126620875775E-4</v>
      </c>
      <c r="E45" s="9" t="s">
        <v>148</v>
      </c>
      <c r="F45" s="11"/>
      <c r="G45" s="12"/>
      <c r="H45" s="11"/>
      <c r="I45" s="8"/>
      <c r="J45" s="1"/>
      <c r="K45" s="1"/>
      <c r="L45" s="1"/>
    </row>
    <row r="46" spans="1:12">
      <c r="A46" s="10"/>
      <c r="B46" s="9"/>
      <c r="C46" s="9"/>
      <c r="D46" s="9"/>
      <c r="E46" s="9"/>
      <c r="F46" s="9"/>
      <c r="G46" s="9"/>
      <c r="H46" s="9"/>
      <c r="I46" s="8"/>
      <c r="J46" s="1"/>
      <c r="K46" s="1"/>
      <c r="L46" s="1"/>
    </row>
    <row r="47" spans="1:12">
      <c r="A47" s="7"/>
      <c r="B47" s="6"/>
      <c r="C47" s="6"/>
      <c r="D47" s="6"/>
      <c r="E47" s="6"/>
      <c r="F47" s="6"/>
      <c r="G47" s="6"/>
      <c r="H47" s="6"/>
      <c r="I47" s="5"/>
      <c r="J47" s="1"/>
      <c r="K47" s="1"/>
      <c r="L47" s="1"/>
    </row>
    <row r="48" spans="1:12">
      <c r="A48" s="7"/>
      <c r="B48" s="6"/>
      <c r="C48" s="6"/>
      <c r="D48" s="6"/>
      <c r="E48" s="6"/>
      <c r="F48" s="6"/>
      <c r="G48" s="6"/>
      <c r="H48" s="6"/>
      <c r="I48" s="5"/>
      <c r="J48" s="1"/>
      <c r="K48" s="1"/>
      <c r="L48" s="1"/>
    </row>
    <row r="49" spans="1:12">
      <c r="A49" s="7"/>
      <c r="B49" s="6"/>
      <c r="C49" s="6"/>
      <c r="D49" s="6"/>
      <c r="E49" s="6"/>
      <c r="F49" s="6"/>
      <c r="G49" s="6"/>
      <c r="H49" s="6"/>
      <c r="I49" s="5"/>
      <c r="J49" s="1"/>
      <c r="K49" s="1"/>
      <c r="L49" s="1"/>
    </row>
    <row r="50" spans="1:12">
      <c r="A50" s="7"/>
      <c r="B50" s="6"/>
      <c r="C50" s="6"/>
      <c r="D50" s="6"/>
      <c r="E50" s="6"/>
      <c r="F50" s="6"/>
      <c r="G50" s="6"/>
      <c r="H50" s="6"/>
      <c r="I50" s="5"/>
      <c r="J50" s="1"/>
      <c r="K50" s="1"/>
      <c r="L50" s="1"/>
    </row>
    <row r="51" spans="1:12">
      <c r="A51" s="7"/>
      <c r="B51" s="6"/>
      <c r="C51" s="6"/>
      <c r="D51" s="6"/>
      <c r="E51" s="6"/>
      <c r="F51" s="6"/>
      <c r="G51" s="6"/>
      <c r="H51" s="6"/>
      <c r="I51" s="5"/>
      <c r="J51" s="1"/>
      <c r="K51" s="1"/>
      <c r="L51" s="1"/>
    </row>
    <row r="52" spans="1:12">
      <c r="A52" s="7"/>
      <c r="B52" s="6"/>
      <c r="C52" s="6"/>
      <c r="D52" s="6"/>
      <c r="E52" s="6"/>
      <c r="F52" s="6"/>
      <c r="G52" s="6"/>
      <c r="H52" s="6"/>
      <c r="I52" s="5"/>
      <c r="J52" s="1"/>
      <c r="K52" s="1"/>
      <c r="L52" s="1"/>
    </row>
    <row r="53" spans="1:12">
      <c r="A53" s="7"/>
      <c r="B53" s="6"/>
      <c r="C53" s="6"/>
      <c r="D53" s="6"/>
      <c r="E53" s="6"/>
      <c r="F53" s="6"/>
      <c r="G53" s="6"/>
      <c r="H53" s="6"/>
      <c r="I53" s="5"/>
      <c r="J53" s="1"/>
      <c r="K53" s="1"/>
      <c r="L53" s="1"/>
    </row>
    <row r="54" spans="1:12">
      <c r="A54" s="7"/>
      <c r="B54" s="6"/>
      <c r="C54" s="6"/>
      <c r="D54" s="6"/>
      <c r="E54" s="6"/>
      <c r="F54" s="6"/>
      <c r="G54" s="6"/>
      <c r="H54" s="6"/>
      <c r="I54" s="5"/>
      <c r="J54" s="1"/>
      <c r="K54" s="1"/>
      <c r="L54" s="1"/>
    </row>
    <row r="55" spans="1:12">
      <c r="A55" s="7"/>
      <c r="B55" s="6"/>
      <c r="C55" s="6"/>
      <c r="D55" s="6"/>
      <c r="E55" s="6"/>
      <c r="F55" s="6"/>
      <c r="G55" s="6"/>
      <c r="H55" s="6"/>
      <c r="I55" s="5"/>
      <c r="J55" s="1"/>
      <c r="K55" s="1"/>
      <c r="L55" s="1"/>
    </row>
    <row r="56" spans="1:12">
      <c r="A56" s="4"/>
      <c r="B56" s="3"/>
      <c r="C56" s="3"/>
      <c r="D56" s="3"/>
      <c r="E56" s="3"/>
      <c r="F56" s="3"/>
      <c r="G56" s="3"/>
      <c r="H56" s="3"/>
      <c r="I56" s="2"/>
      <c r="J56" s="1"/>
      <c r="K56" s="1"/>
      <c r="L56" s="1"/>
    </row>
    <row r="57" spans="1:12">
      <c r="J57" s="1"/>
      <c r="K57" s="1"/>
      <c r="L57" s="1"/>
    </row>
    <row r="58" spans="1:12">
      <c r="J58" s="1"/>
      <c r="K58" s="1"/>
      <c r="L58" s="1"/>
    </row>
    <row r="59" spans="1:12">
      <c r="J59" s="1"/>
      <c r="K59" s="1"/>
      <c r="L59" s="1"/>
    </row>
    <row r="60" spans="1:12">
      <c r="J60" s="1"/>
      <c r="K60" s="1"/>
      <c r="L60" s="1"/>
    </row>
    <row r="61" spans="1:12">
      <c r="J61" s="1"/>
      <c r="K61" s="1"/>
      <c r="L61" s="1"/>
    </row>
    <row r="62" spans="1:12">
      <c r="J62" s="1"/>
      <c r="K62" s="1"/>
      <c r="L62" s="1"/>
    </row>
  </sheetData>
  <sheetProtection password="C464" sheet="1" objects="1" scenarios="1"/>
  <mergeCells count="32">
    <mergeCell ref="A33:C33"/>
    <mergeCell ref="D33:E33"/>
    <mergeCell ref="F33:G33"/>
    <mergeCell ref="H33:I33"/>
    <mergeCell ref="D2:I2"/>
    <mergeCell ref="A32:C32"/>
    <mergeCell ref="D32:E32"/>
    <mergeCell ref="F32:G32"/>
    <mergeCell ref="H32:I32"/>
    <mergeCell ref="D5:I5"/>
    <mergeCell ref="B7:C7"/>
    <mergeCell ref="F7:G7"/>
    <mergeCell ref="H7:I7"/>
    <mergeCell ref="A34:C34"/>
    <mergeCell ref="D34:E34"/>
    <mergeCell ref="F34:G34"/>
    <mergeCell ref="H34:I34"/>
    <mergeCell ref="A35:C35"/>
    <mergeCell ref="D35:E35"/>
    <mergeCell ref="F35:G35"/>
    <mergeCell ref="H35:I35"/>
    <mergeCell ref="F36:G36"/>
    <mergeCell ref="H36:I36"/>
    <mergeCell ref="A37:C37"/>
    <mergeCell ref="D37:E37"/>
    <mergeCell ref="F37:G37"/>
    <mergeCell ref="H37:I37"/>
    <mergeCell ref="A41:C41"/>
    <mergeCell ref="A43:C43"/>
    <mergeCell ref="A45:C45"/>
    <mergeCell ref="A36:C36"/>
    <mergeCell ref="D36:E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3</xdr:col>
                <xdr:colOff>257175</xdr:colOff>
                <xdr:row>9</xdr:row>
                <xdr:rowOff>38100</xdr:rowOff>
              </from>
              <to>
                <xdr:col>5</xdr:col>
                <xdr:colOff>85725</xdr:colOff>
                <xdr:row>10</xdr:row>
                <xdr:rowOff>133350</xdr:rowOff>
              </to>
            </anchor>
          </objectPr>
        </oleObject>
      </mc:Choice>
      <mc:Fallback>
        <oleObject progId="Equation.3" shapeId="10241" r:id="rId4"/>
      </mc:Fallback>
    </mc:AlternateContent>
    <mc:AlternateContent xmlns:mc="http://schemas.openxmlformats.org/markup-compatibility/2006">
      <mc:Choice Requires="x14">
        <oleObject progId="Equation.3" shapeId="10242" r:id="rId6">
          <objectPr defaultSize="0" autoPict="0" r:id="rId7">
            <anchor moveWithCells="1" sizeWithCells="1">
              <from>
                <xdr:col>2</xdr:col>
                <xdr:colOff>76200</xdr:colOff>
                <xdr:row>11</xdr:row>
                <xdr:rowOff>123825</xdr:rowOff>
              </from>
              <to>
                <xdr:col>7</xdr:col>
                <xdr:colOff>342900</xdr:colOff>
                <xdr:row>14</xdr:row>
                <xdr:rowOff>180975</xdr:rowOff>
              </to>
            </anchor>
          </objectPr>
        </oleObject>
      </mc:Choice>
      <mc:Fallback>
        <oleObject progId="Equation.3" shapeId="10242" r:id="rId6"/>
      </mc:Fallback>
    </mc:AlternateContent>
    <mc:AlternateContent xmlns:mc="http://schemas.openxmlformats.org/markup-compatibility/2006">
      <mc:Choice Requires="x14">
        <oleObject progId="Equation.3" shapeId="10243" r:id="rId8">
          <objectPr defaultSize="0" autoPict="0" r:id="rId9">
            <anchor moveWithCells="1" sizeWithCells="1">
              <from>
                <xdr:col>0</xdr:col>
                <xdr:colOff>95250</xdr:colOff>
                <xdr:row>14</xdr:row>
                <xdr:rowOff>161925</xdr:rowOff>
              </from>
              <to>
                <xdr:col>2</xdr:col>
                <xdr:colOff>476250</xdr:colOff>
                <xdr:row>17</xdr:row>
                <xdr:rowOff>66675</xdr:rowOff>
              </to>
            </anchor>
          </objectPr>
        </oleObject>
      </mc:Choice>
      <mc:Fallback>
        <oleObject progId="Equation.3" shapeId="10243" r:id="rId8"/>
      </mc:Fallback>
    </mc:AlternateContent>
    <mc:AlternateContent xmlns:mc="http://schemas.openxmlformats.org/markup-compatibility/2006">
      <mc:Choice Requires="x14">
        <oleObject progId="Equation.3" shapeId="10244" r:id="rId10">
          <objectPr defaultSize="0" autoPict="0" r:id="rId11">
            <anchor moveWithCells="1" sizeWithCells="1">
              <from>
                <xdr:col>3</xdr:col>
                <xdr:colOff>85725</xdr:colOff>
                <xdr:row>14</xdr:row>
                <xdr:rowOff>133350</xdr:rowOff>
              </from>
              <to>
                <xdr:col>5</xdr:col>
                <xdr:colOff>371475</xdr:colOff>
                <xdr:row>17</xdr:row>
                <xdr:rowOff>171450</xdr:rowOff>
              </to>
            </anchor>
          </objectPr>
        </oleObject>
      </mc:Choice>
      <mc:Fallback>
        <oleObject progId="Equation.3" shapeId="10244" r:id="rId10"/>
      </mc:Fallback>
    </mc:AlternateContent>
    <mc:AlternateContent xmlns:mc="http://schemas.openxmlformats.org/markup-compatibility/2006">
      <mc:Choice Requires="x14">
        <oleObject progId="Equation.3" shapeId="10245" r:id="rId12">
          <objectPr defaultSize="0" autoPict="0" r:id="rId13">
            <anchor moveWithCells="1" sizeWithCells="1">
              <from>
                <xdr:col>6</xdr:col>
                <xdr:colOff>200025</xdr:colOff>
                <xdr:row>14</xdr:row>
                <xdr:rowOff>114300</xdr:rowOff>
              </from>
              <to>
                <xdr:col>8</xdr:col>
                <xdr:colOff>314325</xdr:colOff>
                <xdr:row>17</xdr:row>
                <xdr:rowOff>152400</xdr:rowOff>
              </to>
            </anchor>
          </objectPr>
        </oleObject>
      </mc:Choice>
      <mc:Fallback>
        <oleObject progId="Equation.3" shapeId="10245" r:id="rId12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2"/>
  <sheetViews>
    <sheetView topLeftCell="A16" zoomScale="90" zoomScaleNormal="90" workbookViewId="0">
      <selection activeCell="K28" sqref="K28"/>
    </sheetView>
  </sheetViews>
  <sheetFormatPr baseColWidth="10" defaultRowHeight="15"/>
  <cols>
    <col min="1" max="3" width="7.7109375" customWidth="1"/>
    <col min="4" max="4" width="9.28515625" customWidth="1"/>
    <col min="5" max="5" width="8.85546875" customWidth="1"/>
    <col min="6" max="7" width="7.7109375" customWidth="1"/>
    <col min="257" max="260" width="7.7109375" customWidth="1"/>
    <col min="261" max="261" width="8.85546875" customWidth="1"/>
    <col min="262" max="263" width="7.7109375" customWidth="1"/>
    <col min="513" max="516" width="7.7109375" customWidth="1"/>
    <col min="517" max="517" width="8.85546875" customWidth="1"/>
    <col min="518" max="519" width="7.7109375" customWidth="1"/>
    <col min="769" max="772" width="7.7109375" customWidth="1"/>
    <col min="773" max="773" width="8.85546875" customWidth="1"/>
    <col min="774" max="775" width="7.7109375" customWidth="1"/>
    <col min="1025" max="1028" width="7.7109375" customWidth="1"/>
    <col min="1029" max="1029" width="8.85546875" customWidth="1"/>
    <col min="1030" max="1031" width="7.7109375" customWidth="1"/>
    <col min="1281" max="1284" width="7.7109375" customWidth="1"/>
    <col min="1285" max="1285" width="8.85546875" customWidth="1"/>
    <col min="1286" max="1287" width="7.7109375" customWidth="1"/>
    <col min="1537" max="1540" width="7.7109375" customWidth="1"/>
    <col min="1541" max="1541" width="8.85546875" customWidth="1"/>
    <col min="1542" max="1543" width="7.7109375" customWidth="1"/>
    <col min="1793" max="1796" width="7.7109375" customWidth="1"/>
    <col min="1797" max="1797" width="8.85546875" customWidth="1"/>
    <col min="1798" max="1799" width="7.7109375" customWidth="1"/>
    <col min="2049" max="2052" width="7.7109375" customWidth="1"/>
    <col min="2053" max="2053" width="8.85546875" customWidth="1"/>
    <col min="2054" max="2055" width="7.7109375" customWidth="1"/>
    <col min="2305" max="2308" width="7.7109375" customWidth="1"/>
    <col min="2309" max="2309" width="8.85546875" customWidth="1"/>
    <col min="2310" max="2311" width="7.7109375" customWidth="1"/>
    <col min="2561" max="2564" width="7.7109375" customWidth="1"/>
    <col min="2565" max="2565" width="8.85546875" customWidth="1"/>
    <col min="2566" max="2567" width="7.7109375" customWidth="1"/>
    <col min="2817" max="2820" width="7.7109375" customWidth="1"/>
    <col min="2821" max="2821" width="8.85546875" customWidth="1"/>
    <col min="2822" max="2823" width="7.7109375" customWidth="1"/>
    <col min="3073" max="3076" width="7.7109375" customWidth="1"/>
    <col min="3077" max="3077" width="8.85546875" customWidth="1"/>
    <col min="3078" max="3079" width="7.7109375" customWidth="1"/>
    <col min="3329" max="3332" width="7.7109375" customWidth="1"/>
    <col min="3333" max="3333" width="8.85546875" customWidth="1"/>
    <col min="3334" max="3335" width="7.7109375" customWidth="1"/>
    <col min="3585" max="3588" width="7.7109375" customWidth="1"/>
    <col min="3589" max="3589" width="8.85546875" customWidth="1"/>
    <col min="3590" max="3591" width="7.7109375" customWidth="1"/>
    <col min="3841" max="3844" width="7.7109375" customWidth="1"/>
    <col min="3845" max="3845" width="8.85546875" customWidth="1"/>
    <col min="3846" max="3847" width="7.7109375" customWidth="1"/>
    <col min="4097" max="4100" width="7.7109375" customWidth="1"/>
    <col min="4101" max="4101" width="8.85546875" customWidth="1"/>
    <col min="4102" max="4103" width="7.7109375" customWidth="1"/>
    <col min="4353" max="4356" width="7.7109375" customWidth="1"/>
    <col min="4357" max="4357" width="8.85546875" customWidth="1"/>
    <col min="4358" max="4359" width="7.7109375" customWidth="1"/>
    <col min="4609" max="4612" width="7.7109375" customWidth="1"/>
    <col min="4613" max="4613" width="8.85546875" customWidth="1"/>
    <col min="4614" max="4615" width="7.7109375" customWidth="1"/>
    <col min="4865" max="4868" width="7.7109375" customWidth="1"/>
    <col min="4869" max="4869" width="8.85546875" customWidth="1"/>
    <col min="4870" max="4871" width="7.7109375" customWidth="1"/>
    <col min="5121" max="5124" width="7.7109375" customWidth="1"/>
    <col min="5125" max="5125" width="8.85546875" customWidth="1"/>
    <col min="5126" max="5127" width="7.7109375" customWidth="1"/>
    <col min="5377" max="5380" width="7.7109375" customWidth="1"/>
    <col min="5381" max="5381" width="8.85546875" customWidth="1"/>
    <col min="5382" max="5383" width="7.7109375" customWidth="1"/>
    <col min="5633" max="5636" width="7.7109375" customWidth="1"/>
    <col min="5637" max="5637" width="8.85546875" customWidth="1"/>
    <col min="5638" max="5639" width="7.7109375" customWidth="1"/>
    <col min="5889" max="5892" width="7.7109375" customWidth="1"/>
    <col min="5893" max="5893" width="8.85546875" customWidth="1"/>
    <col min="5894" max="5895" width="7.7109375" customWidth="1"/>
    <col min="6145" max="6148" width="7.7109375" customWidth="1"/>
    <col min="6149" max="6149" width="8.85546875" customWidth="1"/>
    <col min="6150" max="6151" width="7.7109375" customWidth="1"/>
    <col min="6401" max="6404" width="7.7109375" customWidth="1"/>
    <col min="6405" max="6405" width="8.85546875" customWidth="1"/>
    <col min="6406" max="6407" width="7.7109375" customWidth="1"/>
    <col min="6657" max="6660" width="7.7109375" customWidth="1"/>
    <col min="6661" max="6661" width="8.85546875" customWidth="1"/>
    <col min="6662" max="6663" width="7.7109375" customWidth="1"/>
    <col min="6913" max="6916" width="7.7109375" customWidth="1"/>
    <col min="6917" max="6917" width="8.85546875" customWidth="1"/>
    <col min="6918" max="6919" width="7.7109375" customWidth="1"/>
    <col min="7169" max="7172" width="7.7109375" customWidth="1"/>
    <col min="7173" max="7173" width="8.85546875" customWidth="1"/>
    <col min="7174" max="7175" width="7.7109375" customWidth="1"/>
    <col min="7425" max="7428" width="7.7109375" customWidth="1"/>
    <col min="7429" max="7429" width="8.85546875" customWidth="1"/>
    <col min="7430" max="7431" width="7.7109375" customWidth="1"/>
    <col min="7681" max="7684" width="7.7109375" customWidth="1"/>
    <col min="7685" max="7685" width="8.85546875" customWidth="1"/>
    <col min="7686" max="7687" width="7.7109375" customWidth="1"/>
    <col min="7937" max="7940" width="7.7109375" customWidth="1"/>
    <col min="7941" max="7941" width="8.85546875" customWidth="1"/>
    <col min="7942" max="7943" width="7.7109375" customWidth="1"/>
    <col min="8193" max="8196" width="7.7109375" customWidth="1"/>
    <col min="8197" max="8197" width="8.85546875" customWidth="1"/>
    <col min="8198" max="8199" width="7.7109375" customWidth="1"/>
    <col min="8449" max="8452" width="7.7109375" customWidth="1"/>
    <col min="8453" max="8453" width="8.85546875" customWidth="1"/>
    <col min="8454" max="8455" width="7.7109375" customWidth="1"/>
    <col min="8705" max="8708" width="7.7109375" customWidth="1"/>
    <col min="8709" max="8709" width="8.85546875" customWidth="1"/>
    <col min="8710" max="8711" width="7.7109375" customWidth="1"/>
    <col min="8961" max="8964" width="7.7109375" customWidth="1"/>
    <col min="8965" max="8965" width="8.85546875" customWidth="1"/>
    <col min="8966" max="8967" width="7.7109375" customWidth="1"/>
    <col min="9217" max="9220" width="7.7109375" customWidth="1"/>
    <col min="9221" max="9221" width="8.85546875" customWidth="1"/>
    <col min="9222" max="9223" width="7.7109375" customWidth="1"/>
    <col min="9473" max="9476" width="7.7109375" customWidth="1"/>
    <col min="9477" max="9477" width="8.85546875" customWidth="1"/>
    <col min="9478" max="9479" width="7.7109375" customWidth="1"/>
    <col min="9729" max="9732" width="7.7109375" customWidth="1"/>
    <col min="9733" max="9733" width="8.85546875" customWidth="1"/>
    <col min="9734" max="9735" width="7.7109375" customWidth="1"/>
    <col min="9985" max="9988" width="7.7109375" customWidth="1"/>
    <col min="9989" max="9989" width="8.85546875" customWidth="1"/>
    <col min="9990" max="9991" width="7.7109375" customWidth="1"/>
    <col min="10241" max="10244" width="7.7109375" customWidth="1"/>
    <col min="10245" max="10245" width="8.85546875" customWidth="1"/>
    <col min="10246" max="10247" width="7.7109375" customWidth="1"/>
    <col min="10497" max="10500" width="7.7109375" customWidth="1"/>
    <col min="10501" max="10501" width="8.85546875" customWidth="1"/>
    <col min="10502" max="10503" width="7.7109375" customWidth="1"/>
    <col min="10753" max="10756" width="7.7109375" customWidth="1"/>
    <col min="10757" max="10757" width="8.85546875" customWidth="1"/>
    <col min="10758" max="10759" width="7.7109375" customWidth="1"/>
    <col min="11009" max="11012" width="7.7109375" customWidth="1"/>
    <col min="11013" max="11013" width="8.85546875" customWidth="1"/>
    <col min="11014" max="11015" width="7.7109375" customWidth="1"/>
    <col min="11265" max="11268" width="7.7109375" customWidth="1"/>
    <col min="11269" max="11269" width="8.85546875" customWidth="1"/>
    <col min="11270" max="11271" width="7.7109375" customWidth="1"/>
    <col min="11521" max="11524" width="7.7109375" customWidth="1"/>
    <col min="11525" max="11525" width="8.85546875" customWidth="1"/>
    <col min="11526" max="11527" width="7.7109375" customWidth="1"/>
    <col min="11777" max="11780" width="7.7109375" customWidth="1"/>
    <col min="11781" max="11781" width="8.85546875" customWidth="1"/>
    <col min="11782" max="11783" width="7.7109375" customWidth="1"/>
    <col min="12033" max="12036" width="7.7109375" customWidth="1"/>
    <col min="12037" max="12037" width="8.85546875" customWidth="1"/>
    <col min="12038" max="12039" width="7.7109375" customWidth="1"/>
    <col min="12289" max="12292" width="7.7109375" customWidth="1"/>
    <col min="12293" max="12293" width="8.85546875" customWidth="1"/>
    <col min="12294" max="12295" width="7.7109375" customWidth="1"/>
    <col min="12545" max="12548" width="7.7109375" customWidth="1"/>
    <col min="12549" max="12549" width="8.85546875" customWidth="1"/>
    <col min="12550" max="12551" width="7.7109375" customWidth="1"/>
    <col min="12801" max="12804" width="7.7109375" customWidth="1"/>
    <col min="12805" max="12805" width="8.85546875" customWidth="1"/>
    <col min="12806" max="12807" width="7.7109375" customWidth="1"/>
    <col min="13057" max="13060" width="7.7109375" customWidth="1"/>
    <col min="13061" max="13061" width="8.85546875" customWidth="1"/>
    <col min="13062" max="13063" width="7.7109375" customWidth="1"/>
    <col min="13313" max="13316" width="7.7109375" customWidth="1"/>
    <col min="13317" max="13317" width="8.85546875" customWidth="1"/>
    <col min="13318" max="13319" width="7.7109375" customWidth="1"/>
    <col min="13569" max="13572" width="7.7109375" customWidth="1"/>
    <col min="13573" max="13573" width="8.85546875" customWidth="1"/>
    <col min="13574" max="13575" width="7.7109375" customWidth="1"/>
    <col min="13825" max="13828" width="7.7109375" customWidth="1"/>
    <col min="13829" max="13829" width="8.85546875" customWidth="1"/>
    <col min="13830" max="13831" width="7.7109375" customWidth="1"/>
    <col min="14081" max="14084" width="7.7109375" customWidth="1"/>
    <col min="14085" max="14085" width="8.85546875" customWidth="1"/>
    <col min="14086" max="14087" width="7.7109375" customWidth="1"/>
    <col min="14337" max="14340" width="7.7109375" customWidth="1"/>
    <col min="14341" max="14341" width="8.85546875" customWidth="1"/>
    <col min="14342" max="14343" width="7.7109375" customWidth="1"/>
    <col min="14593" max="14596" width="7.7109375" customWidth="1"/>
    <col min="14597" max="14597" width="8.85546875" customWidth="1"/>
    <col min="14598" max="14599" width="7.7109375" customWidth="1"/>
    <col min="14849" max="14852" width="7.7109375" customWidth="1"/>
    <col min="14853" max="14853" width="8.85546875" customWidth="1"/>
    <col min="14854" max="14855" width="7.7109375" customWidth="1"/>
    <col min="15105" max="15108" width="7.7109375" customWidth="1"/>
    <col min="15109" max="15109" width="8.85546875" customWidth="1"/>
    <col min="15110" max="15111" width="7.7109375" customWidth="1"/>
    <col min="15361" max="15364" width="7.7109375" customWidth="1"/>
    <col min="15365" max="15365" width="8.85546875" customWidth="1"/>
    <col min="15366" max="15367" width="7.7109375" customWidth="1"/>
    <col min="15617" max="15620" width="7.7109375" customWidth="1"/>
    <col min="15621" max="15621" width="8.85546875" customWidth="1"/>
    <col min="15622" max="15623" width="7.7109375" customWidth="1"/>
    <col min="15873" max="15876" width="7.7109375" customWidth="1"/>
    <col min="15877" max="15877" width="8.85546875" customWidth="1"/>
    <col min="15878" max="15879" width="7.7109375" customWidth="1"/>
    <col min="16129" max="16132" width="7.7109375" customWidth="1"/>
    <col min="16133" max="16133" width="8.85546875" customWidth="1"/>
    <col min="16134" max="16135" width="7.7109375" customWidth="1"/>
  </cols>
  <sheetData>
    <row r="1" spans="1:12">
      <c r="A1" s="44"/>
      <c r="B1" s="35"/>
      <c r="C1" s="35"/>
      <c r="D1" s="35"/>
      <c r="E1" s="35"/>
      <c r="F1" s="35"/>
      <c r="G1" s="35"/>
      <c r="H1" s="35"/>
      <c r="I1" s="32"/>
    </row>
    <row r="2" spans="1:12" ht="22.5" customHeight="1">
      <c r="A2" s="7"/>
      <c r="B2" s="6"/>
      <c r="C2" s="6"/>
      <c r="D2" s="116" t="s">
        <v>133</v>
      </c>
      <c r="E2" s="116"/>
      <c r="F2" s="116"/>
      <c r="G2" s="116"/>
      <c r="H2" s="116"/>
      <c r="I2" s="117"/>
    </row>
    <row r="3" spans="1:12">
      <c r="A3" s="7"/>
      <c r="B3" s="6"/>
      <c r="C3" s="6"/>
      <c r="D3" s="9" t="s">
        <v>116</v>
      </c>
      <c r="E3" s="9"/>
      <c r="F3" s="9"/>
      <c r="G3" s="9"/>
      <c r="H3" s="9" t="s">
        <v>21</v>
      </c>
      <c r="I3" s="5"/>
    </row>
    <row r="4" spans="1:12">
      <c r="A4" s="30" t="s">
        <v>20</v>
      </c>
      <c r="B4" s="18"/>
      <c r="C4" s="18"/>
      <c r="D4" s="18"/>
      <c r="E4" s="18"/>
      <c r="F4" s="18"/>
      <c r="G4" s="18"/>
      <c r="H4" s="18"/>
      <c r="I4" s="17"/>
      <c r="J4" s="1"/>
      <c r="K4" s="1"/>
      <c r="L4" s="1"/>
    </row>
    <row r="5" spans="1:12">
      <c r="A5" s="16" t="s">
        <v>19</v>
      </c>
      <c r="B5" s="9"/>
      <c r="C5" s="9"/>
      <c r="D5" s="123"/>
      <c r="E5" s="125"/>
      <c r="F5" s="125"/>
      <c r="G5" s="125"/>
      <c r="H5" s="125"/>
      <c r="I5" s="124"/>
      <c r="J5" s="1"/>
      <c r="K5" s="1"/>
      <c r="L5" s="1"/>
    </row>
    <row r="6" spans="1:12" ht="6.75" customHeight="1">
      <c r="A6" s="16"/>
      <c r="B6" s="9"/>
      <c r="C6" s="9"/>
      <c r="D6" s="9"/>
      <c r="E6" s="9"/>
      <c r="F6" s="9"/>
      <c r="G6" s="9"/>
      <c r="H6" s="9"/>
      <c r="I6" s="8"/>
      <c r="J6" s="1"/>
      <c r="K6" s="1"/>
      <c r="L6" s="1"/>
    </row>
    <row r="7" spans="1:12">
      <c r="A7" s="16" t="s">
        <v>18</v>
      </c>
      <c r="B7" s="123"/>
      <c r="C7" s="124"/>
      <c r="D7" s="9"/>
      <c r="E7" s="9"/>
      <c r="F7" s="122" t="s">
        <v>114</v>
      </c>
      <c r="G7" s="122"/>
      <c r="H7" s="123"/>
      <c r="I7" s="124"/>
      <c r="J7" s="1"/>
      <c r="K7" s="1"/>
      <c r="L7" s="1"/>
    </row>
    <row r="8" spans="1:12" ht="6.75" customHeight="1">
      <c r="A8" s="16"/>
      <c r="B8" s="9"/>
      <c r="C8" s="9"/>
      <c r="D8" s="9"/>
      <c r="E8" s="9"/>
      <c r="F8" s="9"/>
      <c r="G8" s="9"/>
      <c r="H8" s="9"/>
      <c r="I8" s="8"/>
      <c r="J8" s="1"/>
      <c r="K8" s="1"/>
      <c r="L8" s="1"/>
    </row>
    <row r="9" spans="1:12">
      <c r="A9" s="30" t="s">
        <v>17</v>
      </c>
      <c r="B9" s="41"/>
      <c r="C9" s="41"/>
      <c r="D9" s="41"/>
      <c r="E9" s="41"/>
      <c r="F9" s="41"/>
      <c r="G9" s="41"/>
      <c r="H9" s="41"/>
      <c r="I9" s="40"/>
      <c r="J9" s="1"/>
      <c r="K9" s="1"/>
      <c r="L9" s="1"/>
    </row>
    <row r="10" spans="1:12">
      <c r="A10" s="36"/>
      <c r="B10" s="33"/>
      <c r="C10" s="33"/>
      <c r="D10" s="33"/>
      <c r="E10" s="33"/>
      <c r="F10" s="33"/>
      <c r="G10" s="33"/>
      <c r="H10" s="33"/>
      <c r="I10" s="39"/>
      <c r="J10" s="1"/>
      <c r="K10" s="1"/>
      <c r="L10" s="1"/>
    </row>
    <row r="11" spans="1:12">
      <c r="A11" s="16"/>
      <c r="B11" s="9"/>
      <c r="C11" s="9"/>
      <c r="D11" s="9"/>
      <c r="E11" s="9"/>
      <c r="F11" s="9"/>
      <c r="G11" s="9"/>
      <c r="H11" s="9"/>
      <c r="I11" s="8"/>
      <c r="J11" s="1"/>
      <c r="K11" s="1"/>
      <c r="L11" s="1"/>
    </row>
    <row r="12" spans="1:12">
      <c r="A12" s="38" t="s">
        <v>16</v>
      </c>
      <c r="B12" s="37"/>
      <c r="C12" s="18"/>
      <c r="D12" s="18"/>
      <c r="E12" s="18"/>
      <c r="F12" s="18"/>
      <c r="G12" s="18"/>
      <c r="H12" s="18"/>
      <c r="I12" s="17"/>
      <c r="J12" s="1"/>
      <c r="K12" s="1"/>
      <c r="L12" s="1"/>
    </row>
    <row r="13" spans="1:12">
      <c r="A13" s="36"/>
      <c r="B13" s="34"/>
      <c r="C13" s="34"/>
      <c r="D13" s="33"/>
      <c r="E13" s="35"/>
      <c r="F13" s="34"/>
      <c r="G13" s="34"/>
      <c r="H13" s="33"/>
      <c r="I13" s="32"/>
      <c r="J13" s="1"/>
      <c r="K13" s="1"/>
      <c r="L13" s="1"/>
    </row>
    <row r="14" spans="1:12">
      <c r="A14" s="16"/>
      <c r="B14" s="9"/>
      <c r="C14" s="9"/>
      <c r="D14" s="9"/>
      <c r="E14" s="9"/>
      <c r="F14" s="9"/>
      <c r="G14" s="9"/>
      <c r="H14" s="9"/>
      <c r="I14" s="8"/>
      <c r="J14" s="1"/>
      <c r="K14" s="1"/>
      <c r="L14" s="1"/>
    </row>
    <row r="15" spans="1:12">
      <c r="A15" s="16"/>
      <c r="B15" s="9"/>
      <c r="C15" s="9"/>
      <c r="D15" s="9"/>
      <c r="E15" s="9"/>
      <c r="F15" s="9"/>
      <c r="G15" s="9"/>
      <c r="H15" s="9"/>
      <c r="I15" s="8"/>
      <c r="J15" s="1"/>
      <c r="K15" s="1"/>
      <c r="L15" s="1"/>
    </row>
    <row r="16" spans="1:12">
      <c r="A16" s="16"/>
      <c r="B16" s="9"/>
      <c r="C16" s="9"/>
      <c r="D16" s="9"/>
      <c r="E16" s="9"/>
      <c r="F16" s="9"/>
      <c r="G16" s="9"/>
      <c r="H16" s="9"/>
      <c r="I16" s="8"/>
      <c r="J16" s="1"/>
      <c r="K16" s="1"/>
      <c r="L16" s="1"/>
    </row>
    <row r="17" spans="1:12">
      <c r="A17" s="16"/>
      <c r="B17" s="9"/>
      <c r="C17" s="9"/>
      <c r="D17" s="9"/>
      <c r="E17" s="9"/>
      <c r="F17" s="9"/>
      <c r="G17" s="9"/>
      <c r="H17" s="9"/>
      <c r="I17" s="8"/>
      <c r="J17" s="1"/>
      <c r="K17" s="1"/>
      <c r="L17" s="1"/>
    </row>
    <row r="18" spans="1:12">
      <c r="A18" s="16"/>
      <c r="B18" s="9"/>
      <c r="C18" s="9"/>
      <c r="D18" s="9"/>
      <c r="E18" s="9"/>
      <c r="F18" s="9"/>
      <c r="G18" s="9"/>
      <c r="H18" s="9"/>
      <c r="I18" s="8"/>
      <c r="J18" s="1"/>
      <c r="K18" s="1"/>
      <c r="L18" s="1"/>
    </row>
    <row r="19" spans="1:12">
      <c r="A19" s="30" t="s">
        <v>113</v>
      </c>
      <c r="B19" s="18"/>
      <c r="C19" s="18"/>
      <c r="D19" s="18"/>
      <c r="E19" s="18"/>
      <c r="F19" s="18"/>
      <c r="G19" s="18"/>
      <c r="H19" s="18"/>
      <c r="I19" s="17"/>
      <c r="J19" s="1"/>
      <c r="K19" s="1"/>
      <c r="L19" s="1"/>
    </row>
    <row r="20" spans="1:12" ht="6.75" customHeight="1">
      <c r="A20" s="29"/>
      <c r="B20" s="9"/>
      <c r="C20" s="9"/>
      <c r="D20" s="9"/>
      <c r="E20" s="9"/>
      <c r="F20" s="9"/>
      <c r="G20" s="9"/>
      <c r="H20" s="9"/>
      <c r="I20" s="8"/>
      <c r="J20" s="1"/>
      <c r="K20" s="1"/>
      <c r="L20" s="1"/>
    </row>
    <row r="21" spans="1:12" ht="17.25" customHeight="1">
      <c r="A21" s="26" t="s">
        <v>76</v>
      </c>
      <c r="B21" s="9"/>
      <c r="C21" s="61">
        <v>18.11</v>
      </c>
      <c r="D21" s="6" t="s">
        <v>77</v>
      </c>
      <c r="E21" s="11" t="s">
        <v>78</v>
      </c>
      <c r="F21" s="64">
        <v>0.1</v>
      </c>
      <c r="G21" s="6" t="s">
        <v>77</v>
      </c>
      <c r="H21" s="11"/>
      <c r="I21" s="23"/>
      <c r="L21" s="1"/>
    </row>
    <row r="22" spans="1:12" ht="6.75" customHeight="1">
      <c r="A22" s="10"/>
      <c r="B22" s="9"/>
      <c r="C22" s="9"/>
      <c r="D22" s="6"/>
      <c r="E22" s="11"/>
      <c r="F22" s="20"/>
      <c r="G22" s="6"/>
      <c r="H22" s="11"/>
      <c r="I22" s="23"/>
      <c r="L22" s="1"/>
    </row>
    <row r="23" spans="1:12">
      <c r="A23" s="26" t="s">
        <v>79</v>
      </c>
      <c r="B23" s="9"/>
      <c r="C23" s="61">
        <v>101.6</v>
      </c>
      <c r="D23" s="6" t="s">
        <v>54</v>
      </c>
      <c r="E23" s="11" t="s">
        <v>80</v>
      </c>
      <c r="F23" s="64">
        <v>0.02</v>
      </c>
      <c r="G23" s="6" t="s">
        <v>54</v>
      </c>
      <c r="H23" s="11"/>
      <c r="I23" s="23"/>
      <c r="L23" s="1"/>
    </row>
    <row r="24" spans="1:12" ht="6.75" customHeight="1">
      <c r="A24" s="10"/>
      <c r="B24" s="9"/>
      <c r="C24" s="48"/>
      <c r="D24" s="6"/>
      <c r="E24" s="11"/>
      <c r="F24" s="20"/>
      <c r="G24" s="6"/>
      <c r="H24" s="11"/>
      <c r="I24" s="23"/>
      <c r="L24" s="1"/>
    </row>
    <row r="25" spans="1:12">
      <c r="A25" s="26" t="s">
        <v>81</v>
      </c>
      <c r="B25" s="9"/>
      <c r="C25" s="61">
        <v>63.4</v>
      </c>
      <c r="D25" s="6" t="s">
        <v>54</v>
      </c>
      <c r="E25" s="11" t="s">
        <v>82</v>
      </c>
      <c r="F25" s="64">
        <v>0.02</v>
      </c>
      <c r="G25" s="6" t="s">
        <v>54</v>
      </c>
      <c r="H25" s="11"/>
      <c r="I25" s="23"/>
      <c r="L25" s="1"/>
    </row>
    <row r="26" spans="1:12" ht="6.75" customHeight="1">
      <c r="A26" s="10"/>
      <c r="B26" s="9"/>
      <c r="C26" s="48"/>
      <c r="D26" s="6"/>
      <c r="E26" s="11"/>
      <c r="F26" s="20"/>
      <c r="G26" s="6"/>
      <c r="H26" s="11"/>
      <c r="I26" s="23"/>
      <c r="L26" s="1"/>
    </row>
    <row r="27" spans="1:12" ht="17.25" customHeight="1">
      <c r="A27" s="26" t="s">
        <v>5</v>
      </c>
      <c r="B27" s="9"/>
      <c r="C27" s="85">
        <v>5.91E-5</v>
      </c>
      <c r="D27" s="6" t="s">
        <v>148</v>
      </c>
      <c r="E27" s="11" t="s">
        <v>13</v>
      </c>
      <c r="F27" s="64">
        <v>3</v>
      </c>
      <c r="G27" s="6"/>
      <c r="H27" s="11"/>
      <c r="I27" s="23"/>
      <c r="L27" s="1"/>
    </row>
    <row r="28" spans="1:12" ht="6.75" customHeight="1">
      <c r="A28" s="10"/>
      <c r="B28" s="9"/>
      <c r="C28" s="48"/>
      <c r="D28" s="6"/>
      <c r="E28" s="11"/>
      <c r="F28" s="20"/>
      <c r="G28" s="6"/>
      <c r="H28" s="11"/>
      <c r="I28" s="23"/>
      <c r="J28" s="1"/>
      <c r="K28" s="1"/>
      <c r="L28" s="1"/>
    </row>
    <row r="29" spans="1:12">
      <c r="A29" s="26" t="s">
        <v>83</v>
      </c>
      <c r="B29" s="9"/>
      <c r="C29" s="85">
        <v>2.3499999999999999E-4</v>
      </c>
      <c r="D29" s="6" t="s">
        <v>148</v>
      </c>
      <c r="E29" s="11" t="s">
        <v>4</v>
      </c>
      <c r="F29" s="86">
        <f>IF(C27="","",SQRT(C29^2-C27^2))</f>
        <v>2.274471147321944E-4</v>
      </c>
      <c r="G29" s="6" t="s">
        <v>149</v>
      </c>
      <c r="H29" s="11"/>
      <c r="I29" s="23"/>
    </row>
    <row r="30" spans="1:12" ht="6.75" customHeight="1">
      <c r="A30" s="16"/>
      <c r="B30" s="9"/>
      <c r="C30" s="9"/>
      <c r="D30" s="9"/>
      <c r="E30" s="9"/>
      <c r="F30" s="9"/>
      <c r="G30" s="9"/>
      <c r="H30" s="9"/>
      <c r="I30" s="8"/>
    </row>
    <row r="31" spans="1:12" ht="23.25" customHeight="1">
      <c r="A31" s="19" t="s">
        <v>10</v>
      </c>
      <c r="B31" s="22"/>
      <c r="C31" s="22"/>
      <c r="D31" s="18"/>
      <c r="E31" s="22"/>
      <c r="F31" s="22"/>
      <c r="G31" s="22"/>
      <c r="H31" s="18"/>
      <c r="I31" s="21"/>
    </row>
    <row r="32" spans="1:12" ht="26.25" customHeight="1">
      <c r="A32" s="107" t="s">
        <v>9</v>
      </c>
      <c r="B32" s="107"/>
      <c r="C32" s="107"/>
      <c r="D32" s="107" t="s">
        <v>8</v>
      </c>
      <c r="E32" s="107"/>
      <c r="F32" s="107" t="s">
        <v>7</v>
      </c>
      <c r="G32" s="107"/>
      <c r="H32" s="107" t="s">
        <v>6</v>
      </c>
      <c r="I32" s="107"/>
    </row>
    <row r="33" spans="1:12" ht="20.100000000000001" customHeight="1">
      <c r="A33" s="107" t="s">
        <v>84</v>
      </c>
      <c r="B33" s="107"/>
      <c r="C33" s="107"/>
      <c r="D33" s="107">
        <f>IF(F21="","",F21)</f>
        <v>0.1</v>
      </c>
      <c r="E33" s="107"/>
      <c r="F33" s="159">
        <f>IF(C23="","",2/(3.1416*C23*C25))</f>
        <v>9.8831671749966961E-5</v>
      </c>
      <c r="G33" s="159"/>
      <c r="H33" s="156">
        <f>IF(D33="","",D33*F33)</f>
        <v>9.8831671749966971E-6</v>
      </c>
      <c r="I33" s="156"/>
    </row>
    <row r="34" spans="1:12" ht="20.100000000000001" customHeight="1">
      <c r="A34" s="128" t="s">
        <v>85</v>
      </c>
      <c r="B34" s="129"/>
      <c r="C34" s="110"/>
      <c r="D34" s="128">
        <f>IF(F23="","",F23)</f>
        <v>0.02</v>
      </c>
      <c r="E34" s="110"/>
      <c r="F34" s="157">
        <f>IF(C21="","",2*C21/(3.1416*C25*C23^2))</f>
        <v>1.7616550938896672E-5</v>
      </c>
      <c r="G34" s="158"/>
      <c r="H34" s="156">
        <f>IF(D34="","",D34*F34)</f>
        <v>3.5233101877793345E-7</v>
      </c>
      <c r="I34" s="156"/>
    </row>
    <row r="35" spans="1:12" ht="20.100000000000001" customHeight="1">
      <c r="A35" s="128" t="s">
        <v>86</v>
      </c>
      <c r="B35" s="129"/>
      <c r="C35" s="110"/>
      <c r="D35" s="128">
        <f>IF(F25="","",F25)</f>
        <v>0.02</v>
      </c>
      <c r="E35" s="110"/>
      <c r="F35" s="157">
        <f>IF(C25="","",2*C21/(3.1416*C23*C25^2))</f>
        <v>2.8230939674951131E-5</v>
      </c>
      <c r="G35" s="158"/>
      <c r="H35" s="156">
        <f>IF(D35="","",D35*F35)</f>
        <v>5.6461879349902263E-7</v>
      </c>
      <c r="I35" s="156"/>
    </row>
    <row r="36" spans="1:12" ht="20.100000000000001" customHeight="1">
      <c r="A36" s="128" t="s">
        <v>5</v>
      </c>
      <c r="B36" s="129"/>
      <c r="C36" s="110"/>
      <c r="D36" s="132">
        <f>IF(C27="","",C27)</f>
        <v>5.91E-5</v>
      </c>
      <c r="E36" s="133"/>
      <c r="F36" s="160">
        <f>IF(F27="","",1/SQRT(F27))</f>
        <v>0.57735026918962584</v>
      </c>
      <c r="G36" s="161"/>
      <c r="H36" s="98">
        <f>IF(D36="","",D36*F36)</f>
        <v>3.4121400909106884E-5</v>
      </c>
      <c r="I36" s="98"/>
    </row>
    <row r="37" spans="1:12">
      <c r="A37" s="107" t="s">
        <v>4</v>
      </c>
      <c r="B37" s="107"/>
      <c r="C37" s="107"/>
      <c r="D37" s="98">
        <f>IF(F29="","",F29)</f>
        <v>2.274471147321944E-4</v>
      </c>
      <c r="E37" s="98"/>
      <c r="F37" s="162">
        <f>1</f>
        <v>1</v>
      </c>
      <c r="G37" s="162"/>
      <c r="H37" s="98">
        <f>IF(D37="","",D37*F37)</f>
        <v>2.274471147321944E-4</v>
      </c>
      <c r="I37" s="98"/>
      <c r="J37" s="1"/>
      <c r="K37" s="1"/>
      <c r="L37" s="1"/>
    </row>
    <row r="38" spans="1:12" ht="6.75" customHeight="1">
      <c r="A38" s="16"/>
      <c r="B38" s="9"/>
      <c r="C38" s="9"/>
      <c r="D38" s="11"/>
      <c r="E38" s="20"/>
      <c r="F38" s="9"/>
      <c r="G38" s="11"/>
      <c r="H38" s="20"/>
      <c r="I38" s="8"/>
      <c r="J38" s="1"/>
      <c r="K38" s="1"/>
      <c r="L38" s="1"/>
    </row>
    <row r="39" spans="1:12">
      <c r="A39" s="19" t="s">
        <v>3</v>
      </c>
      <c r="B39" s="18"/>
      <c r="C39" s="18"/>
      <c r="D39" s="18"/>
      <c r="E39" s="18"/>
      <c r="F39" s="18"/>
      <c r="G39" s="18"/>
      <c r="H39" s="18"/>
      <c r="I39" s="17"/>
      <c r="J39" s="1"/>
      <c r="K39" s="1"/>
      <c r="L39" s="1"/>
    </row>
    <row r="40" spans="1:12" ht="6.75" customHeight="1">
      <c r="A40" s="16"/>
      <c r="B40" s="9"/>
      <c r="C40" s="9"/>
      <c r="D40" s="9"/>
      <c r="E40" s="9"/>
      <c r="F40" s="9"/>
      <c r="G40" s="9"/>
      <c r="H40" s="9"/>
      <c r="I40" s="8"/>
      <c r="J40" s="1"/>
      <c r="K40" s="1"/>
      <c r="L40" s="1"/>
    </row>
    <row r="41" spans="1:12">
      <c r="A41" s="99" t="s">
        <v>2</v>
      </c>
      <c r="B41" s="100"/>
      <c r="C41" s="101"/>
      <c r="D41" s="87">
        <f>IF(H33="","",+SQRT(H33^2+H34^2+H35^2+H36^2+H37^2))</f>
        <v>2.3020551671264897E-4</v>
      </c>
      <c r="E41" s="9" t="s">
        <v>148</v>
      </c>
      <c r="F41" s="11"/>
      <c r="G41" s="11" t="s">
        <v>135</v>
      </c>
      <c r="H41" s="81">
        <f>IF(C23="","",2*C21/(3.1416*C23*C25))</f>
        <v>1.7898415753919016E-3</v>
      </c>
      <c r="I41" s="5" t="s">
        <v>148</v>
      </c>
      <c r="J41" s="1"/>
      <c r="K41" s="1"/>
      <c r="L41" s="1"/>
    </row>
    <row r="42" spans="1:12" ht="6.75" customHeight="1">
      <c r="A42" s="10"/>
      <c r="B42" s="9"/>
      <c r="C42" s="6"/>
      <c r="D42" s="14"/>
      <c r="E42" s="9"/>
      <c r="F42" s="11"/>
      <c r="G42" s="12"/>
      <c r="H42" s="11"/>
      <c r="I42" s="8"/>
      <c r="J42" s="1"/>
      <c r="K42" s="1"/>
      <c r="L42" s="1"/>
    </row>
    <row r="43" spans="1:12">
      <c r="A43" s="99" t="s">
        <v>1</v>
      </c>
      <c r="B43" s="100"/>
      <c r="C43" s="101"/>
      <c r="D43" s="15">
        <v>2</v>
      </c>
      <c r="E43" s="9"/>
      <c r="F43" s="11"/>
      <c r="G43" s="12"/>
      <c r="H43" s="11"/>
      <c r="I43" s="8"/>
      <c r="J43" s="1"/>
      <c r="K43" s="1"/>
      <c r="L43" s="1"/>
    </row>
    <row r="44" spans="1:12" ht="6.75" customHeight="1">
      <c r="A44" s="10"/>
      <c r="B44" s="9"/>
      <c r="C44" s="6"/>
      <c r="D44" s="14"/>
      <c r="E44" s="9"/>
      <c r="F44" s="11"/>
      <c r="G44" s="12"/>
      <c r="H44" s="11"/>
      <c r="I44" s="8"/>
      <c r="J44" s="1"/>
      <c r="K44" s="1"/>
      <c r="L44" s="1"/>
    </row>
    <row r="45" spans="1:12" ht="15.75">
      <c r="A45" s="99" t="s">
        <v>0</v>
      </c>
      <c r="B45" s="100"/>
      <c r="C45" s="101"/>
      <c r="D45" s="88">
        <f>IF(D41="","",D43*D41)</f>
        <v>4.6041103342529794E-4</v>
      </c>
      <c r="E45" s="9" t="s">
        <v>148</v>
      </c>
      <c r="F45" s="11"/>
      <c r="G45" s="12"/>
      <c r="H45" s="11"/>
      <c r="I45" s="8"/>
      <c r="J45" s="1"/>
      <c r="K45" s="1"/>
      <c r="L45" s="1"/>
    </row>
    <row r="46" spans="1:12">
      <c r="A46" s="10"/>
      <c r="B46" s="9"/>
      <c r="C46" s="9"/>
      <c r="D46" s="9"/>
      <c r="E46" s="9"/>
      <c r="F46" s="9"/>
      <c r="G46" s="9"/>
      <c r="H46" s="9"/>
      <c r="I46" s="8"/>
      <c r="J46" s="1"/>
      <c r="K46" s="1"/>
      <c r="L46" s="1"/>
    </row>
    <row r="47" spans="1:12">
      <c r="A47" s="7"/>
      <c r="B47" s="6"/>
      <c r="C47" s="6"/>
      <c r="D47" s="6"/>
      <c r="E47" s="6"/>
      <c r="F47" s="6"/>
      <c r="G47" s="6"/>
      <c r="H47" s="6"/>
      <c r="I47" s="5"/>
      <c r="J47" s="1"/>
      <c r="K47" s="1"/>
      <c r="L47" s="1"/>
    </row>
    <row r="48" spans="1:12">
      <c r="A48" s="7"/>
      <c r="B48" s="6"/>
      <c r="C48" s="6"/>
      <c r="D48" s="6"/>
      <c r="E48" s="6"/>
      <c r="F48" s="6"/>
      <c r="G48" s="6"/>
      <c r="H48" s="6"/>
      <c r="I48" s="5"/>
      <c r="J48" s="1"/>
      <c r="K48" s="1"/>
      <c r="L48" s="1"/>
    </row>
    <row r="49" spans="1:12">
      <c r="A49" s="7"/>
      <c r="B49" s="6"/>
      <c r="C49" s="6"/>
      <c r="D49" s="6"/>
      <c r="E49" s="6"/>
      <c r="F49" s="6"/>
      <c r="G49" s="6"/>
      <c r="H49" s="6"/>
      <c r="I49" s="5"/>
      <c r="J49" s="1"/>
      <c r="K49" s="1"/>
      <c r="L49" s="1"/>
    </row>
    <row r="50" spans="1:12">
      <c r="A50" s="7"/>
      <c r="B50" s="6"/>
      <c r="C50" s="6"/>
      <c r="D50" s="6"/>
      <c r="E50" s="6"/>
      <c r="F50" s="6"/>
      <c r="G50" s="6"/>
      <c r="H50" s="6"/>
      <c r="I50" s="5"/>
      <c r="J50" s="1"/>
      <c r="K50" s="1"/>
      <c r="L50" s="1"/>
    </row>
    <row r="51" spans="1:12">
      <c r="A51" s="7"/>
      <c r="B51" s="6"/>
      <c r="C51" s="6"/>
      <c r="D51" s="6"/>
      <c r="E51" s="6"/>
      <c r="F51" s="6"/>
      <c r="G51" s="6"/>
      <c r="H51" s="6"/>
      <c r="I51" s="5"/>
      <c r="J51" s="1"/>
      <c r="K51" s="1"/>
      <c r="L51" s="1"/>
    </row>
    <row r="52" spans="1:12">
      <c r="A52" s="7"/>
      <c r="B52" s="6"/>
      <c r="C52" s="6"/>
      <c r="D52" s="6"/>
      <c r="E52" s="6"/>
      <c r="F52" s="6"/>
      <c r="G52" s="6"/>
      <c r="H52" s="6"/>
      <c r="I52" s="5"/>
      <c r="J52" s="1"/>
      <c r="K52" s="1"/>
      <c r="L52" s="1"/>
    </row>
    <row r="53" spans="1:12">
      <c r="A53" s="7"/>
      <c r="B53" s="6"/>
      <c r="C53" s="6"/>
      <c r="D53" s="6"/>
      <c r="E53" s="6"/>
      <c r="F53" s="6"/>
      <c r="G53" s="6"/>
      <c r="H53" s="6"/>
      <c r="I53" s="5"/>
      <c r="J53" s="1"/>
      <c r="K53" s="1"/>
      <c r="L53" s="1"/>
    </row>
    <row r="54" spans="1:12">
      <c r="A54" s="7"/>
      <c r="B54" s="6"/>
      <c r="C54" s="6"/>
      <c r="D54" s="6"/>
      <c r="E54" s="6"/>
      <c r="F54" s="6"/>
      <c r="G54" s="6"/>
      <c r="H54" s="6"/>
      <c r="I54" s="5"/>
      <c r="J54" s="1"/>
      <c r="K54" s="1"/>
      <c r="L54" s="1"/>
    </row>
    <row r="55" spans="1:12">
      <c r="A55" s="7"/>
      <c r="B55" s="6"/>
      <c r="C55" s="6"/>
      <c r="D55" s="6"/>
      <c r="E55" s="6"/>
      <c r="F55" s="6"/>
      <c r="G55" s="6"/>
      <c r="H55" s="6"/>
      <c r="I55" s="5"/>
      <c r="J55" s="1"/>
      <c r="K55" s="1"/>
      <c r="L55" s="1"/>
    </row>
    <row r="56" spans="1:12">
      <c r="A56" s="4"/>
      <c r="B56" s="3"/>
      <c r="C56" s="3"/>
      <c r="D56" s="3"/>
      <c r="E56" s="3"/>
      <c r="F56" s="3"/>
      <c r="G56" s="3"/>
      <c r="H56" s="3"/>
      <c r="I56" s="2"/>
      <c r="J56" s="1"/>
      <c r="K56" s="1"/>
      <c r="L56" s="1"/>
    </row>
    <row r="57" spans="1:12">
      <c r="J57" s="1"/>
      <c r="K57" s="1"/>
      <c r="L57" s="1"/>
    </row>
    <row r="58" spans="1:12">
      <c r="J58" s="1"/>
      <c r="K58" s="1"/>
      <c r="L58" s="1"/>
    </row>
    <row r="59" spans="1:12">
      <c r="J59" s="1"/>
      <c r="K59" s="1"/>
      <c r="L59" s="1"/>
    </row>
    <row r="60" spans="1:12">
      <c r="J60" s="1"/>
      <c r="K60" s="1"/>
      <c r="L60" s="1"/>
    </row>
    <row r="61" spans="1:12">
      <c r="J61" s="1"/>
      <c r="K61" s="1"/>
      <c r="L61" s="1"/>
    </row>
    <row r="62" spans="1:12">
      <c r="J62" s="1"/>
      <c r="K62" s="1"/>
      <c r="L62" s="1"/>
    </row>
  </sheetData>
  <sheetProtection password="C464" sheet="1" objects="1" scenarios="1"/>
  <mergeCells count="32">
    <mergeCell ref="A33:C33"/>
    <mergeCell ref="D33:E33"/>
    <mergeCell ref="F33:G33"/>
    <mergeCell ref="H33:I33"/>
    <mergeCell ref="D2:I2"/>
    <mergeCell ref="A32:C32"/>
    <mergeCell ref="D32:E32"/>
    <mergeCell ref="F32:G32"/>
    <mergeCell ref="H32:I32"/>
    <mergeCell ref="F7:G7"/>
    <mergeCell ref="H7:I7"/>
    <mergeCell ref="D5:I5"/>
    <mergeCell ref="B7:C7"/>
    <mergeCell ref="A34:C34"/>
    <mergeCell ref="D34:E34"/>
    <mergeCell ref="F34:G34"/>
    <mergeCell ref="H34:I34"/>
    <mergeCell ref="A35:C35"/>
    <mergeCell ref="D35:E35"/>
    <mergeCell ref="F35:G35"/>
    <mergeCell ref="H35:I35"/>
    <mergeCell ref="F36:G36"/>
    <mergeCell ref="H36:I36"/>
    <mergeCell ref="A37:C37"/>
    <mergeCell ref="D37:E37"/>
    <mergeCell ref="F37:G37"/>
    <mergeCell ref="H37:I37"/>
    <mergeCell ref="A41:C41"/>
    <mergeCell ref="A43:C43"/>
    <mergeCell ref="A45:C45"/>
    <mergeCell ref="A36:C36"/>
    <mergeCell ref="D36:E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1265" r:id="rId4">
          <objectPr defaultSize="0" autoPict="0" r:id="rId5">
            <anchor moveWithCells="1" sizeWithCells="1">
              <from>
                <xdr:col>3</xdr:col>
                <xdr:colOff>314325</xdr:colOff>
                <xdr:row>9</xdr:row>
                <xdr:rowOff>57150</xdr:rowOff>
              </from>
              <to>
                <xdr:col>5</xdr:col>
                <xdr:colOff>142875</xdr:colOff>
                <xdr:row>10</xdr:row>
                <xdr:rowOff>152400</xdr:rowOff>
              </to>
            </anchor>
          </objectPr>
        </oleObject>
      </mc:Choice>
      <mc:Fallback>
        <oleObject progId="Equation.3" shapeId="11265" r:id="rId4"/>
      </mc:Fallback>
    </mc:AlternateContent>
    <mc:AlternateContent xmlns:mc="http://schemas.openxmlformats.org/markup-compatibility/2006">
      <mc:Choice Requires="x14">
        <oleObject progId="Equation.3" shapeId="11266" r:id="rId6">
          <objectPr defaultSize="0" autoPict="0" r:id="rId7">
            <anchor moveWithCells="1" sizeWithCells="1">
              <from>
                <xdr:col>2</xdr:col>
                <xdr:colOff>152400</xdr:colOff>
                <xdr:row>12</xdr:row>
                <xdr:rowOff>9525</xdr:rowOff>
              </from>
              <to>
                <xdr:col>7</xdr:col>
                <xdr:colOff>419100</xdr:colOff>
                <xdr:row>15</xdr:row>
                <xdr:rowOff>66675</xdr:rowOff>
              </to>
            </anchor>
          </objectPr>
        </oleObject>
      </mc:Choice>
      <mc:Fallback>
        <oleObject progId="Equation.3" shapeId="11266" r:id="rId6"/>
      </mc:Fallback>
    </mc:AlternateContent>
    <mc:AlternateContent xmlns:mc="http://schemas.openxmlformats.org/markup-compatibility/2006">
      <mc:Choice Requires="x14">
        <oleObject progId="Equation.3" shapeId="11267" r:id="rId8">
          <objectPr defaultSize="0" autoPict="0" r:id="rId9">
            <anchor moveWithCells="1" sizeWithCells="1">
              <from>
                <xdr:col>0</xdr:col>
                <xdr:colOff>95250</xdr:colOff>
                <xdr:row>15</xdr:row>
                <xdr:rowOff>19050</xdr:rowOff>
              </from>
              <to>
                <xdr:col>2</xdr:col>
                <xdr:colOff>476250</xdr:colOff>
                <xdr:row>17</xdr:row>
                <xdr:rowOff>114300</xdr:rowOff>
              </to>
            </anchor>
          </objectPr>
        </oleObject>
      </mc:Choice>
      <mc:Fallback>
        <oleObject progId="Equation.3" shapeId="11267" r:id="rId8"/>
      </mc:Fallback>
    </mc:AlternateContent>
    <mc:AlternateContent xmlns:mc="http://schemas.openxmlformats.org/markup-compatibility/2006">
      <mc:Choice Requires="x14">
        <oleObject progId="Equation.3" shapeId="11268" r:id="rId10">
          <objectPr defaultSize="0" autoPict="0" r:id="rId11">
            <anchor moveWithCells="1" sizeWithCells="1">
              <from>
                <xdr:col>3</xdr:col>
                <xdr:colOff>190500</xdr:colOff>
                <xdr:row>15</xdr:row>
                <xdr:rowOff>19050</xdr:rowOff>
              </from>
              <to>
                <xdr:col>5</xdr:col>
                <xdr:colOff>476250</xdr:colOff>
                <xdr:row>18</xdr:row>
                <xdr:rowOff>0</xdr:rowOff>
              </to>
            </anchor>
          </objectPr>
        </oleObject>
      </mc:Choice>
      <mc:Fallback>
        <oleObject progId="Equation.3" shapeId="11268" r:id="rId10"/>
      </mc:Fallback>
    </mc:AlternateContent>
    <mc:AlternateContent xmlns:mc="http://schemas.openxmlformats.org/markup-compatibility/2006">
      <mc:Choice Requires="x14">
        <oleObject progId="Equation.3" shapeId="11269" r:id="rId12">
          <objectPr defaultSize="0" autoPict="0" r:id="rId13">
            <anchor moveWithCells="1" sizeWithCells="1">
              <from>
                <xdr:col>6</xdr:col>
                <xdr:colOff>276225</xdr:colOff>
                <xdr:row>15</xdr:row>
                <xdr:rowOff>0</xdr:rowOff>
              </from>
              <to>
                <xdr:col>8</xdr:col>
                <xdr:colOff>390525</xdr:colOff>
                <xdr:row>18</xdr:row>
                <xdr:rowOff>0</xdr:rowOff>
              </to>
            </anchor>
          </objectPr>
        </oleObject>
      </mc:Choice>
      <mc:Fallback>
        <oleObject progId="Equation.3" shapeId="11269" r:id="rId12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3"/>
  <sheetViews>
    <sheetView topLeftCell="A13" zoomScale="90" zoomScaleNormal="90" workbookViewId="0">
      <selection activeCell="K34" sqref="K34"/>
    </sheetView>
  </sheetViews>
  <sheetFormatPr baseColWidth="10" defaultRowHeight="15"/>
  <cols>
    <col min="1" max="4" width="7.7109375" customWidth="1"/>
    <col min="5" max="5" width="8.85546875" customWidth="1"/>
    <col min="6" max="7" width="7.7109375" customWidth="1"/>
    <col min="257" max="260" width="7.7109375" customWidth="1"/>
    <col min="261" max="261" width="8.85546875" customWidth="1"/>
    <col min="262" max="263" width="7.7109375" customWidth="1"/>
    <col min="513" max="516" width="7.7109375" customWidth="1"/>
    <col min="517" max="517" width="8.85546875" customWidth="1"/>
    <col min="518" max="519" width="7.7109375" customWidth="1"/>
    <col min="769" max="772" width="7.7109375" customWidth="1"/>
    <col min="773" max="773" width="8.85546875" customWidth="1"/>
    <col min="774" max="775" width="7.7109375" customWidth="1"/>
    <col min="1025" max="1028" width="7.7109375" customWidth="1"/>
    <col min="1029" max="1029" width="8.85546875" customWidth="1"/>
    <col min="1030" max="1031" width="7.7109375" customWidth="1"/>
    <col min="1281" max="1284" width="7.7109375" customWidth="1"/>
    <col min="1285" max="1285" width="8.85546875" customWidth="1"/>
    <col min="1286" max="1287" width="7.7109375" customWidth="1"/>
    <col min="1537" max="1540" width="7.7109375" customWidth="1"/>
    <col min="1541" max="1541" width="8.85546875" customWidth="1"/>
    <col min="1542" max="1543" width="7.7109375" customWidth="1"/>
    <col min="1793" max="1796" width="7.7109375" customWidth="1"/>
    <col min="1797" max="1797" width="8.85546875" customWidth="1"/>
    <col min="1798" max="1799" width="7.7109375" customWidth="1"/>
    <col min="2049" max="2052" width="7.7109375" customWidth="1"/>
    <col min="2053" max="2053" width="8.85546875" customWidth="1"/>
    <col min="2054" max="2055" width="7.7109375" customWidth="1"/>
    <col min="2305" max="2308" width="7.7109375" customWidth="1"/>
    <col min="2309" max="2309" width="8.85546875" customWidth="1"/>
    <col min="2310" max="2311" width="7.7109375" customWidth="1"/>
    <col min="2561" max="2564" width="7.7109375" customWidth="1"/>
    <col min="2565" max="2565" width="8.85546875" customWidth="1"/>
    <col min="2566" max="2567" width="7.7109375" customWidth="1"/>
    <col min="2817" max="2820" width="7.7109375" customWidth="1"/>
    <col min="2821" max="2821" width="8.85546875" customWidth="1"/>
    <col min="2822" max="2823" width="7.7109375" customWidth="1"/>
    <col min="3073" max="3076" width="7.7109375" customWidth="1"/>
    <col min="3077" max="3077" width="8.85546875" customWidth="1"/>
    <col min="3078" max="3079" width="7.7109375" customWidth="1"/>
    <col min="3329" max="3332" width="7.7109375" customWidth="1"/>
    <col min="3333" max="3333" width="8.85546875" customWidth="1"/>
    <col min="3334" max="3335" width="7.7109375" customWidth="1"/>
    <col min="3585" max="3588" width="7.7109375" customWidth="1"/>
    <col min="3589" max="3589" width="8.85546875" customWidth="1"/>
    <col min="3590" max="3591" width="7.7109375" customWidth="1"/>
    <col min="3841" max="3844" width="7.7109375" customWidth="1"/>
    <col min="3845" max="3845" width="8.85546875" customWidth="1"/>
    <col min="3846" max="3847" width="7.7109375" customWidth="1"/>
    <col min="4097" max="4100" width="7.7109375" customWidth="1"/>
    <col min="4101" max="4101" width="8.85546875" customWidth="1"/>
    <col min="4102" max="4103" width="7.7109375" customWidth="1"/>
    <col min="4353" max="4356" width="7.7109375" customWidth="1"/>
    <col min="4357" max="4357" width="8.85546875" customWidth="1"/>
    <col min="4358" max="4359" width="7.7109375" customWidth="1"/>
    <col min="4609" max="4612" width="7.7109375" customWidth="1"/>
    <col min="4613" max="4613" width="8.85546875" customWidth="1"/>
    <col min="4614" max="4615" width="7.7109375" customWidth="1"/>
    <col min="4865" max="4868" width="7.7109375" customWidth="1"/>
    <col min="4869" max="4869" width="8.85546875" customWidth="1"/>
    <col min="4870" max="4871" width="7.7109375" customWidth="1"/>
    <col min="5121" max="5124" width="7.7109375" customWidth="1"/>
    <col min="5125" max="5125" width="8.85546875" customWidth="1"/>
    <col min="5126" max="5127" width="7.7109375" customWidth="1"/>
    <col min="5377" max="5380" width="7.7109375" customWidth="1"/>
    <col min="5381" max="5381" width="8.85546875" customWidth="1"/>
    <col min="5382" max="5383" width="7.7109375" customWidth="1"/>
    <col min="5633" max="5636" width="7.7109375" customWidth="1"/>
    <col min="5637" max="5637" width="8.85546875" customWidth="1"/>
    <col min="5638" max="5639" width="7.7109375" customWidth="1"/>
    <col min="5889" max="5892" width="7.7109375" customWidth="1"/>
    <col min="5893" max="5893" width="8.85546875" customWidth="1"/>
    <col min="5894" max="5895" width="7.7109375" customWidth="1"/>
    <col min="6145" max="6148" width="7.7109375" customWidth="1"/>
    <col min="6149" max="6149" width="8.85546875" customWidth="1"/>
    <col min="6150" max="6151" width="7.7109375" customWidth="1"/>
    <col min="6401" max="6404" width="7.7109375" customWidth="1"/>
    <col min="6405" max="6405" width="8.85546875" customWidth="1"/>
    <col min="6406" max="6407" width="7.7109375" customWidth="1"/>
    <col min="6657" max="6660" width="7.7109375" customWidth="1"/>
    <col min="6661" max="6661" width="8.85546875" customWidth="1"/>
    <col min="6662" max="6663" width="7.7109375" customWidth="1"/>
    <col min="6913" max="6916" width="7.7109375" customWidth="1"/>
    <col min="6917" max="6917" width="8.85546875" customWidth="1"/>
    <col min="6918" max="6919" width="7.7109375" customWidth="1"/>
    <col min="7169" max="7172" width="7.7109375" customWidth="1"/>
    <col min="7173" max="7173" width="8.85546875" customWidth="1"/>
    <col min="7174" max="7175" width="7.7109375" customWidth="1"/>
    <col min="7425" max="7428" width="7.7109375" customWidth="1"/>
    <col min="7429" max="7429" width="8.85546875" customWidth="1"/>
    <col min="7430" max="7431" width="7.7109375" customWidth="1"/>
    <col min="7681" max="7684" width="7.7109375" customWidth="1"/>
    <col min="7685" max="7685" width="8.85546875" customWidth="1"/>
    <col min="7686" max="7687" width="7.7109375" customWidth="1"/>
    <col min="7937" max="7940" width="7.7109375" customWidth="1"/>
    <col min="7941" max="7941" width="8.85546875" customWidth="1"/>
    <col min="7942" max="7943" width="7.7109375" customWidth="1"/>
    <col min="8193" max="8196" width="7.7109375" customWidth="1"/>
    <col min="8197" max="8197" width="8.85546875" customWidth="1"/>
    <col min="8198" max="8199" width="7.7109375" customWidth="1"/>
    <col min="8449" max="8452" width="7.7109375" customWidth="1"/>
    <col min="8453" max="8453" width="8.85546875" customWidth="1"/>
    <col min="8454" max="8455" width="7.7109375" customWidth="1"/>
    <col min="8705" max="8708" width="7.7109375" customWidth="1"/>
    <col min="8709" max="8709" width="8.85546875" customWidth="1"/>
    <col min="8710" max="8711" width="7.7109375" customWidth="1"/>
    <col min="8961" max="8964" width="7.7109375" customWidth="1"/>
    <col min="8965" max="8965" width="8.85546875" customWidth="1"/>
    <col min="8966" max="8967" width="7.7109375" customWidth="1"/>
    <col min="9217" max="9220" width="7.7109375" customWidth="1"/>
    <col min="9221" max="9221" width="8.85546875" customWidth="1"/>
    <col min="9222" max="9223" width="7.7109375" customWidth="1"/>
    <col min="9473" max="9476" width="7.7109375" customWidth="1"/>
    <col min="9477" max="9477" width="8.85546875" customWidth="1"/>
    <col min="9478" max="9479" width="7.7109375" customWidth="1"/>
    <col min="9729" max="9732" width="7.7109375" customWidth="1"/>
    <col min="9733" max="9733" width="8.85546875" customWidth="1"/>
    <col min="9734" max="9735" width="7.7109375" customWidth="1"/>
    <col min="9985" max="9988" width="7.7109375" customWidth="1"/>
    <col min="9989" max="9989" width="8.85546875" customWidth="1"/>
    <col min="9990" max="9991" width="7.7109375" customWidth="1"/>
    <col min="10241" max="10244" width="7.7109375" customWidth="1"/>
    <col min="10245" max="10245" width="8.85546875" customWidth="1"/>
    <col min="10246" max="10247" width="7.7109375" customWidth="1"/>
    <col min="10497" max="10500" width="7.7109375" customWidth="1"/>
    <col min="10501" max="10501" width="8.85546875" customWidth="1"/>
    <col min="10502" max="10503" width="7.7109375" customWidth="1"/>
    <col min="10753" max="10756" width="7.7109375" customWidth="1"/>
    <col min="10757" max="10757" width="8.85546875" customWidth="1"/>
    <col min="10758" max="10759" width="7.7109375" customWidth="1"/>
    <col min="11009" max="11012" width="7.7109375" customWidth="1"/>
    <col min="11013" max="11013" width="8.85546875" customWidth="1"/>
    <col min="11014" max="11015" width="7.7109375" customWidth="1"/>
    <col min="11265" max="11268" width="7.7109375" customWidth="1"/>
    <col min="11269" max="11269" width="8.85546875" customWidth="1"/>
    <col min="11270" max="11271" width="7.7109375" customWidth="1"/>
    <col min="11521" max="11524" width="7.7109375" customWidth="1"/>
    <col min="11525" max="11525" width="8.85546875" customWidth="1"/>
    <col min="11526" max="11527" width="7.7109375" customWidth="1"/>
    <col min="11777" max="11780" width="7.7109375" customWidth="1"/>
    <col min="11781" max="11781" width="8.85546875" customWidth="1"/>
    <col min="11782" max="11783" width="7.7109375" customWidth="1"/>
    <col min="12033" max="12036" width="7.7109375" customWidth="1"/>
    <col min="12037" max="12037" width="8.85546875" customWidth="1"/>
    <col min="12038" max="12039" width="7.7109375" customWidth="1"/>
    <col min="12289" max="12292" width="7.7109375" customWidth="1"/>
    <col min="12293" max="12293" width="8.85546875" customWidth="1"/>
    <col min="12294" max="12295" width="7.7109375" customWidth="1"/>
    <col min="12545" max="12548" width="7.7109375" customWidth="1"/>
    <col min="12549" max="12549" width="8.85546875" customWidth="1"/>
    <col min="12550" max="12551" width="7.7109375" customWidth="1"/>
    <col min="12801" max="12804" width="7.7109375" customWidth="1"/>
    <col min="12805" max="12805" width="8.85546875" customWidth="1"/>
    <col min="12806" max="12807" width="7.7109375" customWidth="1"/>
    <col min="13057" max="13060" width="7.7109375" customWidth="1"/>
    <col min="13061" max="13061" width="8.85546875" customWidth="1"/>
    <col min="13062" max="13063" width="7.7109375" customWidth="1"/>
    <col min="13313" max="13316" width="7.7109375" customWidth="1"/>
    <col min="13317" max="13317" width="8.85546875" customWidth="1"/>
    <col min="13318" max="13319" width="7.7109375" customWidth="1"/>
    <col min="13569" max="13572" width="7.7109375" customWidth="1"/>
    <col min="13573" max="13573" width="8.85546875" customWidth="1"/>
    <col min="13574" max="13575" width="7.7109375" customWidth="1"/>
    <col min="13825" max="13828" width="7.7109375" customWidth="1"/>
    <col min="13829" max="13829" width="8.85546875" customWidth="1"/>
    <col min="13830" max="13831" width="7.7109375" customWidth="1"/>
    <col min="14081" max="14084" width="7.7109375" customWidth="1"/>
    <col min="14085" max="14085" width="8.85546875" customWidth="1"/>
    <col min="14086" max="14087" width="7.7109375" customWidth="1"/>
    <col min="14337" max="14340" width="7.7109375" customWidth="1"/>
    <col min="14341" max="14341" width="8.85546875" customWidth="1"/>
    <col min="14342" max="14343" width="7.7109375" customWidth="1"/>
    <col min="14593" max="14596" width="7.7109375" customWidth="1"/>
    <col min="14597" max="14597" width="8.85546875" customWidth="1"/>
    <col min="14598" max="14599" width="7.7109375" customWidth="1"/>
    <col min="14849" max="14852" width="7.7109375" customWidth="1"/>
    <col min="14853" max="14853" width="8.85546875" customWidth="1"/>
    <col min="14854" max="14855" width="7.7109375" customWidth="1"/>
    <col min="15105" max="15108" width="7.7109375" customWidth="1"/>
    <col min="15109" max="15109" width="8.85546875" customWidth="1"/>
    <col min="15110" max="15111" width="7.7109375" customWidth="1"/>
    <col min="15361" max="15364" width="7.7109375" customWidth="1"/>
    <col min="15365" max="15365" width="8.85546875" customWidth="1"/>
    <col min="15366" max="15367" width="7.7109375" customWidth="1"/>
    <col min="15617" max="15620" width="7.7109375" customWidth="1"/>
    <col min="15621" max="15621" width="8.85546875" customWidth="1"/>
    <col min="15622" max="15623" width="7.7109375" customWidth="1"/>
    <col min="15873" max="15876" width="7.7109375" customWidth="1"/>
    <col min="15877" max="15877" width="8.85546875" customWidth="1"/>
    <col min="15878" max="15879" width="7.7109375" customWidth="1"/>
    <col min="16129" max="16132" width="7.7109375" customWidth="1"/>
    <col min="16133" max="16133" width="8.85546875" customWidth="1"/>
    <col min="16134" max="16135" width="7.7109375" customWidth="1"/>
  </cols>
  <sheetData>
    <row r="1" spans="1:12">
      <c r="A1" s="44"/>
      <c r="B1" s="35"/>
      <c r="C1" s="35"/>
      <c r="D1" s="35"/>
      <c r="E1" s="35"/>
      <c r="F1" s="35"/>
      <c r="G1" s="35"/>
      <c r="H1" s="35"/>
      <c r="I1" s="32"/>
    </row>
    <row r="2" spans="1:12" ht="22.5" customHeight="1">
      <c r="A2" s="7"/>
      <c r="B2" s="6"/>
      <c r="C2" s="6"/>
      <c r="D2" s="116" t="s">
        <v>136</v>
      </c>
      <c r="E2" s="116"/>
      <c r="F2" s="116"/>
      <c r="G2" s="116"/>
      <c r="H2" s="116"/>
      <c r="I2" s="117"/>
    </row>
    <row r="3" spans="1:12">
      <c r="A3" s="7"/>
      <c r="B3" s="6"/>
      <c r="C3" s="6"/>
      <c r="D3" s="9" t="s">
        <v>116</v>
      </c>
      <c r="E3" s="9"/>
      <c r="F3" s="9"/>
      <c r="G3" s="9"/>
      <c r="H3" s="9" t="s">
        <v>21</v>
      </c>
      <c r="I3" s="5"/>
    </row>
    <row r="4" spans="1:12">
      <c r="A4" s="30" t="s">
        <v>20</v>
      </c>
      <c r="B4" s="18"/>
      <c r="C4" s="18"/>
      <c r="D4" s="18"/>
      <c r="E4" s="18"/>
      <c r="F4" s="18"/>
      <c r="G4" s="18"/>
      <c r="H4" s="18"/>
      <c r="I4" s="17"/>
      <c r="J4" s="1"/>
      <c r="K4" s="1"/>
      <c r="L4" s="1"/>
    </row>
    <row r="5" spans="1:12">
      <c r="A5" s="16" t="s">
        <v>19</v>
      </c>
      <c r="B5" s="9"/>
      <c r="C5" s="9"/>
      <c r="D5" s="123"/>
      <c r="E5" s="125"/>
      <c r="F5" s="125"/>
      <c r="G5" s="125"/>
      <c r="H5" s="125"/>
      <c r="I5" s="124"/>
      <c r="J5" s="1"/>
      <c r="K5" s="1"/>
      <c r="L5" s="1"/>
    </row>
    <row r="6" spans="1:12" ht="6.75" customHeight="1">
      <c r="A6" s="16"/>
      <c r="B6" s="9"/>
      <c r="C6" s="9"/>
      <c r="D6" s="9"/>
      <c r="E6" s="9"/>
      <c r="F6" s="9"/>
      <c r="G6" s="9"/>
      <c r="H6" s="9"/>
      <c r="I6" s="8"/>
      <c r="J6" s="1"/>
      <c r="K6" s="1"/>
      <c r="L6" s="1"/>
    </row>
    <row r="7" spans="1:12">
      <c r="A7" s="16" t="s">
        <v>18</v>
      </c>
      <c r="B7" s="123"/>
      <c r="C7" s="124"/>
      <c r="D7" s="9"/>
      <c r="E7" s="9"/>
      <c r="F7" s="122" t="s">
        <v>114</v>
      </c>
      <c r="G7" s="122"/>
      <c r="H7" s="123"/>
      <c r="I7" s="124"/>
      <c r="J7" s="1"/>
      <c r="K7" s="1"/>
      <c r="L7" s="1"/>
    </row>
    <row r="8" spans="1:12" ht="6.75" customHeight="1">
      <c r="A8" s="16"/>
      <c r="B8" s="9"/>
      <c r="C8" s="9"/>
      <c r="D8" s="9"/>
      <c r="E8" s="9"/>
      <c r="F8" s="9"/>
      <c r="G8" s="9"/>
      <c r="H8" s="9"/>
      <c r="I8" s="8"/>
      <c r="J8" s="1"/>
      <c r="K8" s="1"/>
      <c r="L8" s="1"/>
    </row>
    <row r="9" spans="1:12">
      <c r="A9" s="30" t="s">
        <v>17</v>
      </c>
      <c r="B9" s="41"/>
      <c r="C9" s="41"/>
      <c r="D9" s="41"/>
      <c r="E9" s="41"/>
      <c r="F9" s="41"/>
      <c r="G9" s="41"/>
      <c r="H9" s="41"/>
      <c r="I9" s="40"/>
      <c r="J9" s="1"/>
      <c r="K9" s="1"/>
      <c r="L9" s="1"/>
    </row>
    <row r="10" spans="1:12">
      <c r="A10" s="36"/>
      <c r="B10" s="33"/>
      <c r="C10" s="33"/>
      <c r="D10" s="33"/>
      <c r="E10" s="33"/>
      <c r="F10" s="33"/>
      <c r="G10" s="33"/>
      <c r="H10" s="33"/>
      <c r="I10" s="39"/>
      <c r="J10" s="1"/>
      <c r="K10" s="1"/>
      <c r="L10" s="1"/>
    </row>
    <row r="11" spans="1:12">
      <c r="A11" s="16"/>
      <c r="B11" s="9"/>
      <c r="C11" s="9"/>
      <c r="D11" s="9"/>
      <c r="E11" s="9"/>
      <c r="F11" s="9"/>
      <c r="G11" s="9"/>
      <c r="H11" s="9"/>
      <c r="I11" s="8"/>
      <c r="J11" s="1"/>
      <c r="K11" s="1"/>
      <c r="L11" s="1"/>
    </row>
    <row r="12" spans="1:12">
      <c r="A12" s="38" t="s">
        <v>16</v>
      </c>
      <c r="B12" s="37"/>
      <c r="C12" s="18"/>
      <c r="D12" s="18"/>
      <c r="E12" s="18"/>
      <c r="F12" s="18"/>
      <c r="G12" s="18"/>
      <c r="H12" s="18"/>
      <c r="I12" s="17"/>
      <c r="J12" s="1"/>
      <c r="K12" s="1"/>
      <c r="L12" s="1"/>
    </row>
    <row r="13" spans="1:12">
      <c r="A13" s="36"/>
      <c r="B13" s="34"/>
      <c r="C13" s="34"/>
      <c r="D13" s="33"/>
      <c r="E13" s="35"/>
      <c r="F13" s="34"/>
      <c r="G13" s="34"/>
      <c r="H13" s="33"/>
      <c r="I13" s="32"/>
      <c r="J13" s="1"/>
      <c r="K13" s="1"/>
      <c r="L13" s="1"/>
    </row>
    <row r="14" spans="1:12">
      <c r="A14" s="16"/>
      <c r="B14" s="9"/>
      <c r="C14" s="9"/>
      <c r="D14" s="9"/>
      <c r="E14" s="9"/>
      <c r="F14" s="9"/>
      <c r="G14" s="9"/>
      <c r="H14" s="9"/>
      <c r="I14" s="8"/>
      <c r="J14" s="1"/>
      <c r="K14" s="1"/>
      <c r="L14" s="1"/>
    </row>
    <row r="15" spans="1:12">
      <c r="A15" s="16"/>
      <c r="B15" s="9"/>
      <c r="C15" s="9"/>
      <c r="D15" s="9"/>
      <c r="E15" s="9"/>
      <c r="F15" s="9"/>
      <c r="G15" s="9"/>
      <c r="H15" s="9"/>
      <c r="I15" s="8"/>
      <c r="J15" s="1"/>
      <c r="K15" s="1"/>
      <c r="L15" s="1"/>
    </row>
    <row r="16" spans="1:12">
      <c r="A16" s="16"/>
      <c r="B16" s="9"/>
      <c r="C16" s="9"/>
      <c r="D16" s="9"/>
      <c r="E16" s="9"/>
      <c r="F16" s="9"/>
      <c r="G16" s="9"/>
      <c r="H16" s="9"/>
      <c r="I16" s="8"/>
      <c r="J16" s="1"/>
      <c r="K16" s="1"/>
      <c r="L16" s="1"/>
    </row>
    <row r="17" spans="1:12">
      <c r="A17" s="16"/>
      <c r="B17" s="9"/>
      <c r="C17" s="9"/>
      <c r="D17" s="9"/>
      <c r="E17" s="9"/>
      <c r="F17" s="9"/>
      <c r="G17" s="9"/>
      <c r="H17" s="9"/>
      <c r="I17" s="8"/>
      <c r="J17" s="1"/>
      <c r="K17" s="1"/>
      <c r="L17" s="1"/>
    </row>
    <row r="18" spans="1:12">
      <c r="A18" s="30" t="s">
        <v>113</v>
      </c>
      <c r="B18" s="18"/>
      <c r="C18" s="18"/>
      <c r="D18" s="18"/>
      <c r="E18" s="18"/>
      <c r="F18" s="18"/>
      <c r="G18" s="18"/>
      <c r="H18" s="18"/>
      <c r="I18" s="17"/>
      <c r="J18" s="1"/>
      <c r="K18" s="1"/>
      <c r="L18" s="1"/>
    </row>
    <row r="19" spans="1:12" ht="6.75" customHeight="1">
      <c r="A19" s="29"/>
      <c r="B19" s="9"/>
      <c r="C19" s="9"/>
      <c r="D19" s="9"/>
      <c r="E19" s="9"/>
      <c r="F19" s="9"/>
      <c r="G19" s="9"/>
      <c r="H19" s="9"/>
      <c r="I19" s="8"/>
      <c r="J19" s="1"/>
      <c r="K19" s="1"/>
      <c r="L19" s="1"/>
    </row>
    <row r="20" spans="1:12" ht="17.25" customHeight="1">
      <c r="A20" s="26" t="s">
        <v>87</v>
      </c>
      <c r="B20" s="9"/>
      <c r="C20" s="69">
        <v>1952</v>
      </c>
      <c r="D20" s="6" t="s">
        <v>88</v>
      </c>
      <c r="E20" s="11" t="s">
        <v>89</v>
      </c>
      <c r="F20" s="63">
        <v>241</v>
      </c>
      <c r="G20" s="6" t="s">
        <v>88</v>
      </c>
      <c r="H20" s="11"/>
      <c r="I20" s="23"/>
      <c r="L20" s="1"/>
    </row>
    <row r="21" spans="1:12" ht="6.75" customHeight="1">
      <c r="A21" s="10"/>
      <c r="B21" s="9"/>
      <c r="C21" s="54"/>
      <c r="D21" s="6"/>
      <c r="E21" s="11"/>
      <c r="F21" s="70"/>
      <c r="G21" s="6"/>
      <c r="H21" s="11"/>
      <c r="I21" s="23"/>
      <c r="L21" s="1"/>
    </row>
    <row r="22" spans="1:12">
      <c r="A22" s="26" t="s">
        <v>90</v>
      </c>
      <c r="B22" s="9"/>
      <c r="C22" s="69">
        <v>1724</v>
      </c>
      <c r="D22" s="6" t="s">
        <v>88</v>
      </c>
      <c r="E22" s="11" t="s">
        <v>91</v>
      </c>
      <c r="F22" s="63">
        <v>230</v>
      </c>
      <c r="G22" s="6" t="s">
        <v>88</v>
      </c>
      <c r="H22" s="11"/>
      <c r="I22" s="23"/>
      <c r="L22" s="1"/>
    </row>
    <row r="23" spans="1:12" ht="6.75" customHeight="1">
      <c r="A23" s="10"/>
      <c r="B23" s="9"/>
      <c r="C23" s="9"/>
      <c r="D23" s="6"/>
      <c r="E23" s="11"/>
      <c r="F23" s="20"/>
      <c r="G23" s="6"/>
      <c r="H23" s="11"/>
      <c r="I23" s="23"/>
      <c r="L23" s="1"/>
    </row>
    <row r="24" spans="1:12" ht="6.75" customHeight="1">
      <c r="A24" s="16"/>
      <c r="B24" s="9"/>
      <c r="C24" s="9"/>
      <c r="D24" s="9"/>
      <c r="E24" s="9"/>
      <c r="F24" s="9"/>
      <c r="G24" s="9"/>
      <c r="H24" s="9"/>
      <c r="I24" s="8"/>
    </row>
    <row r="25" spans="1:12" ht="23.25" customHeight="1">
      <c r="A25" s="19" t="s">
        <v>10</v>
      </c>
      <c r="B25" s="22"/>
      <c r="C25" s="22"/>
      <c r="D25" s="18"/>
      <c r="E25" s="22"/>
      <c r="F25" s="22"/>
      <c r="G25" s="22"/>
      <c r="H25" s="18"/>
      <c r="I25" s="21"/>
    </row>
    <row r="26" spans="1:12" ht="26.25" customHeight="1">
      <c r="A26" s="107" t="s">
        <v>9</v>
      </c>
      <c r="B26" s="107"/>
      <c r="C26" s="107"/>
      <c r="D26" s="107" t="s">
        <v>8</v>
      </c>
      <c r="E26" s="107"/>
      <c r="F26" s="107" t="s">
        <v>7</v>
      </c>
      <c r="G26" s="107"/>
      <c r="H26" s="107" t="s">
        <v>6</v>
      </c>
      <c r="I26" s="107"/>
    </row>
    <row r="27" spans="1:12" ht="20.100000000000001" customHeight="1">
      <c r="A27" s="107" t="s">
        <v>87</v>
      </c>
      <c r="B27" s="107"/>
      <c r="C27" s="107"/>
      <c r="D27" s="115">
        <f>IF(F20="","",F20)</f>
        <v>241</v>
      </c>
      <c r="E27" s="115"/>
      <c r="F27" s="159">
        <f>IF(C22="","",100*C22/C20^2)</f>
        <v>4.524573367374362E-2</v>
      </c>
      <c r="G27" s="159"/>
      <c r="H27" s="156">
        <f>IF(D27="","",D27*F27)</f>
        <v>10.904221815372212</v>
      </c>
      <c r="I27" s="156"/>
    </row>
    <row r="28" spans="1:12" ht="20.100000000000001" customHeight="1">
      <c r="A28" s="128" t="s">
        <v>90</v>
      </c>
      <c r="B28" s="129"/>
      <c r="C28" s="110"/>
      <c r="D28" s="134">
        <f>IF(F22="","",F22)</f>
        <v>230</v>
      </c>
      <c r="E28" s="135"/>
      <c r="F28" s="157">
        <f>IF(C20="","",100/C20)</f>
        <v>5.1229508196721313E-2</v>
      </c>
      <c r="G28" s="158"/>
      <c r="H28" s="156">
        <f>IF(D28="","",D28*F28)</f>
        <v>11.782786885245901</v>
      </c>
      <c r="I28" s="156"/>
    </row>
    <row r="29" spans="1:12" ht="6.75" customHeight="1">
      <c r="A29" s="16"/>
      <c r="B29" s="9"/>
      <c r="C29" s="9"/>
      <c r="D29" s="11"/>
      <c r="E29" s="20"/>
      <c r="F29" s="9"/>
      <c r="G29" s="11"/>
      <c r="H29" s="20"/>
      <c r="I29" s="8"/>
      <c r="J29" s="1"/>
      <c r="K29" s="1"/>
      <c r="L29" s="1"/>
    </row>
    <row r="30" spans="1:12">
      <c r="A30" s="19" t="s">
        <v>3</v>
      </c>
      <c r="B30" s="18"/>
      <c r="C30" s="18"/>
      <c r="D30" s="18"/>
      <c r="E30" s="18"/>
      <c r="F30" s="18"/>
      <c r="G30" s="18"/>
      <c r="H30" s="18"/>
      <c r="I30" s="17"/>
      <c r="J30" s="1"/>
      <c r="K30" s="1"/>
      <c r="L30" s="1"/>
    </row>
    <row r="31" spans="1:12" ht="6.75" customHeight="1">
      <c r="A31" s="16"/>
      <c r="B31" s="9"/>
      <c r="C31" s="9"/>
      <c r="D31" s="9"/>
      <c r="E31" s="9"/>
      <c r="F31" s="9"/>
      <c r="G31" s="9"/>
      <c r="H31" s="9"/>
      <c r="I31" s="8"/>
      <c r="J31" s="1"/>
      <c r="K31" s="1"/>
      <c r="L31" s="1"/>
    </row>
    <row r="32" spans="1:12">
      <c r="A32" s="99" t="s">
        <v>2</v>
      </c>
      <c r="B32" s="100"/>
      <c r="C32" s="101"/>
      <c r="D32" s="55">
        <f>IF(H27="","",SQRT(H27^2+H28^2))</f>
        <v>16.054162082835781</v>
      </c>
      <c r="E32" s="9" t="s">
        <v>33</v>
      </c>
      <c r="F32" s="11"/>
      <c r="G32" s="11" t="s">
        <v>137</v>
      </c>
      <c r="H32" s="55">
        <f>IF(C22="","",100*C22/C20)</f>
        <v>88.319672131147541</v>
      </c>
      <c r="I32" s="5" t="s">
        <v>33</v>
      </c>
      <c r="J32" s="1"/>
      <c r="K32" s="1"/>
      <c r="L32" s="1"/>
    </row>
    <row r="33" spans="1:12" ht="6.75" customHeight="1">
      <c r="A33" s="10"/>
      <c r="B33" s="9"/>
      <c r="C33" s="6"/>
      <c r="D33" s="14"/>
      <c r="E33" s="9"/>
      <c r="F33" s="11"/>
      <c r="G33" s="12"/>
      <c r="H33" s="11"/>
      <c r="I33" s="8"/>
      <c r="J33" s="1"/>
      <c r="K33" s="1"/>
      <c r="L33" s="1"/>
    </row>
    <row r="34" spans="1:12">
      <c r="A34" s="99" t="s">
        <v>1</v>
      </c>
      <c r="B34" s="100"/>
      <c r="C34" s="101"/>
      <c r="D34" s="15">
        <v>2</v>
      </c>
      <c r="E34" s="9"/>
      <c r="F34" s="11"/>
      <c r="G34" s="12"/>
      <c r="H34" s="11"/>
      <c r="I34" s="8"/>
      <c r="J34" s="1"/>
      <c r="K34" s="1"/>
      <c r="L34" s="1"/>
    </row>
    <row r="35" spans="1:12" ht="6.75" customHeight="1">
      <c r="A35" s="10"/>
      <c r="B35" s="9"/>
      <c r="C35" s="6"/>
      <c r="D35" s="14"/>
      <c r="E35" s="9"/>
      <c r="F35" s="11"/>
      <c r="G35" s="12"/>
      <c r="H35" s="11"/>
      <c r="I35" s="8"/>
      <c r="J35" s="1"/>
      <c r="K35" s="1"/>
      <c r="L35" s="1"/>
    </row>
    <row r="36" spans="1:12" ht="15.75">
      <c r="A36" s="99" t="s">
        <v>0</v>
      </c>
      <c r="B36" s="100"/>
      <c r="C36" s="101"/>
      <c r="D36" s="83">
        <f>IF(D32="","",D34*D32)</f>
        <v>32.108324165671561</v>
      </c>
      <c r="E36" s="9" t="s">
        <v>33</v>
      </c>
      <c r="F36" s="11"/>
      <c r="G36" s="12"/>
      <c r="H36" s="11"/>
      <c r="I36" s="8"/>
      <c r="J36" s="1"/>
      <c r="K36" s="1"/>
      <c r="L36" s="1"/>
    </row>
    <row r="37" spans="1:12">
      <c r="A37" s="10"/>
      <c r="B37" s="9"/>
      <c r="C37" s="9"/>
      <c r="D37" s="9"/>
      <c r="E37" s="9"/>
      <c r="F37" s="9"/>
      <c r="G37" s="9"/>
      <c r="H37" s="9"/>
      <c r="I37" s="8"/>
      <c r="J37" s="1"/>
      <c r="K37" s="1"/>
      <c r="L37" s="1"/>
    </row>
    <row r="38" spans="1:12">
      <c r="A38" s="7"/>
      <c r="B38" s="6"/>
      <c r="C38" s="6"/>
      <c r="D38" s="6"/>
      <c r="E38" s="6"/>
      <c r="F38" s="6"/>
      <c r="G38" s="6"/>
      <c r="H38" s="6"/>
      <c r="I38" s="5"/>
      <c r="J38" s="1"/>
      <c r="K38" s="1"/>
      <c r="L38" s="1"/>
    </row>
    <row r="39" spans="1:12">
      <c r="A39" s="7"/>
      <c r="B39" s="6"/>
      <c r="C39" s="6"/>
      <c r="D39" s="6"/>
      <c r="E39" s="6"/>
      <c r="F39" s="6"/>
      <c r="G39" s="6"/>
      <c r="H39" s="6"/>
      <c r="I39" s="5"/>
      <c r="J39" s="1"/>
      <c r="K39" s="1"/>
      <c r="L39" s="1"/>
    </row>
    <row r="40" spans="1:12">
      <c r="A40" s="7"/>
      <c r="B40" s="6"/>
      <c r="C40" s="6"/>
      <c r="D40" s="6"/>
      <c r="E40" s="6"/>
      <c r="F40" s="6"/>
      <c r="G40" s="6"/>
      <c r="H40" s="6"/>
      <c r="I40" s="5"/>
      <c r="J40" s="1"/>
      <c r="K40" s="1"/>
      <c r="L40" s="1"/>
    </row>
    <row r="41" spans="1:12">
      <c r="A41" s="7"/>
      <c r="B41" s="6"/>
      <c r="C41" s="6"/>
      <c r="D41" s="6"/>
      <c r="E41" s="6"/>
      <c r="F41" s="6"/>
      <c r="G41" s="6"/>
      <c r="H41" s="6"/>
      <c r="I41" s="5"/>
      <c r="J41" s="1"/>
      <c r="K41" s="1"/>
      <c r="L41" s="1"/>
    </row>
    <row r="42" spans="1:12">
      <c r="A42" s="7"/>
      <c r="B42" s="6"/>
      <c r="C42" s="6"/>
      <c r="D42" s="6"/>
      <c r="E42" s="6"/>
      <c r="F42" s="6"/>
      <c r="G42" s="6"/>
      <c r="H42" s="6"/>
      <c r="I42" s="5"/>
      <c r="J42" s="1"/>
      <c r="K42" s="1"/>
      <c r="L42" s="1"/>
    </row>
    <row r="43" spans="1:12">
      <c r="A43" s="7"/>
      <c r="B43" s="6"/>
      <c r="C43" s="6"/>
      <c r="D43" s="6"/>
      <c r="E43" s="6"/>
      <c r="F43" s="6"/>
      <c r="G43" s="6"/>
      <c r="H43" s="6"/>
      <c r="I43" s="5"/>
      <c r="J43" s="1"/>
      <c r="K43" s="1"/>
      <c r="L43" s="1"/>
    </row>
    <row r="44" spans="1:12">
      <c r="A44" s="7"/>
      <c r="B44" s="6"/>
      <c r="C44" s="6"/>
      <c r="D44" s="6"/>
      <c r="E44" s="6"/>
      <c r="F44" s="6"/>
      <c r="G44" s="6"/>
      <c r="H44" s="6"/>
      <c r="I44" s="5"/>
      <c r="J44" s="1"/>
      <c r="K44" s="1"/>
      <c r="L44" s="1"/>
    </row>
    <row r="45" spans="1:12">
      <c r="A45" s="7"/>
      <c r="B45" s="6"/>
      <c r="C45" s="6"/>
      <c r="D45" s="6"/>
      <c r="E45" s="6"/>
      <c r="F45" s="6"/>
      <c r="G45" s="6"/>
      <c r="H45" s="6"/>
      <c r="I45" s="5"/>
      <c r="J45" s="1"/>
      <c r="K45" s="1"/>
      <c r="L45" s="1"/>
    </row>
    <row r="46" spans="1:12">
      <c r="A46" s="7"/>
      <c r="B46" s="6"/>
      <c r="C46" s="6"/>
      <c r="D46" s="6"/>
      <c r="E46" s="6"/>
      <c r="F46" s="6"/>
      <c r="G46" s="6"/>
      <c r="H46" s="6"/>
      <c r="I46" s="5"/>
      <c r="J46" s="1"/>
      <c r="K46" s="1"/>
      <c r="L46" s="1"/>
    </row>
    <row r="47" spans="1:12">
      <c r="A47" s="4"/>
      <c r="B47" s="3"/>
      <c r="C47" s="3"/>
      <c r="D47" s="3"/>
      <c r="E47" s="3"/>
      <c r="F47" s="3"/>
      <c r="G47" s="3"/>
      <c r="H47" s="3"/>
      <c r="I47" s="2"/>
      <c r="J47" s="1"/>
      <c r="K47" s="1"/>
      <c r="L47" s="1"/>
    </row>
    <row r="48" spans="1:12">
      <c r="J48" s="1"/>
      <c r="K48" s="1"/>
      <c r="L48" s="1"/>
    </row>
    <row r="49" spans="10:12">
      <c r="J49" s="1"/>
      <c r="K49" s="1"/>
      <c r="L49" s="1"/>
    </row>
    <row r="50" spans="10:12">
      <c r="J50" s="1"/>
      <c r="K50" s="1"/>
      <c r="L50" s="1"/>
    </row>
    <row r="51" spans="10:12">
      <c r="J51" s="1"/>
      <c r="K51" s="1"/>
      <c r="L51" s="1"/>
    </row>
    <row r="52" spans="10:12">
      <c r="J52" s="1"/>
      <c r="K52" s="1"/>
      <c r="L52" s="1"/>
    </row>
    <row r="53" spans="10:12">
      <c r="J53" s="1"/>
      <c r="K53" s="1"/>
      <c r="L53" s="1"/>
    </row>
  </sheetData>
  <sheetProtection password="C464" sheet="1" objects="1" scenarios="1"/>
  <mergeCells count="20">
    <mergeCell ref="A27:C27"/>
    <mergeCell ref="D27:E27"/>
    <mergeCell ref="F27:G27"/>
    <mergeCell ref="H27:I27"/>
    <mergeCell ref="D2:I2"/>
    <mergeCell ref="A26:C26"/>
    <mergeCell ref="D26:E26"/>
    <mergeCell ref="F26:G26"/>
    <mergeCell ref="H26:I26"/>
    <mergeCell ref="D5:I5"/>
    <mergeCell ref="F7:G7"/>
    <mergeCell ref="H7:I7"/>
    <mergeCell ref="B7:C7"/>
    <mergeCell ref="A36:C36"/>
    <mergeCell ref="A28:C28"/>
    <mergeCell ref="D28:E28"/>
    <mergeCell ref="F28:G28"/>
    <mergeCell ref="H28:I28"/>
    <mergeCell ref="A32:C32"/>
    <mergeCell ref="A34:C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2289" r:id="rId4">
          <objectPr defaultSize="0" autoPict="0" r:id="rId5">
            <anchor moveWithCells="1" sizeWithCells="1">
              <from>
                <xdr:col>3</xdr:col>
                <xdr:colOff>171450</xdr:colOff>
                <xdr:row>9</xdr:row>
                <xdr:rowOff>38100</xdr:rowOff>
              </from>
              <to>
                <xdr:col>5</xdr:col>
                <xdr:colOff>57150</xdr:colOff>
                <xdr:row>10</xdr:row>
                <xdr:rowOff>161925</xdr:rowOff>
              </to>
            </anchor>
          </objectPr>
        </oleObject>
      </mc:Choice>
      <mc:Fallback>
        <oleObject progId="Equation.3" shapeId="12289" r:id="rId4"/>
      </mc:Fallback>
    </mc:AlternateContent>
    <mc:AlternateContent xmlns:mc="http://schemas.openxmlformats.org/markup-compatibility/2006">
      <mc:Choice Requires="x14">
        <oleObject progId="Equation.3" shapeId="12290" r:id="rId6">
          <objectPr defaultSize="0" autoPict="0" r:id="rId7">
            <anchor moveWithCells="1" sizeWithCells="1">
              <from>
                <xdr:col>2</xdr:col>
                <xdr:colOff>38100</xdr:colOff>
                <xdr:row>12</xdr:row>
                <xdr:rowOff>19050</xdr:rowOff>
              </from>
              <to>
                <xdr:col>6</xdr:col>
                <xdr:colOff>419100</xdr:colOff>
                <xdr:row>14</xdr:row>
                <xdr:rowOff>123825</xdr:rowOff>
              </to>
            </anchor>
          </objectPr>
        </oleObject>
      </mc:Choice>
      <mc:Fallback>
        <oleObject progId="Equation.3" shapeId="12290" r:id="rId6"/>
      </mc:Fallback>
    </mc:AlternateContent>
    <mc:AlternateContent xmlns:mc="http://schemas.openxmlformats.org/markup-compatibility/2006">
      <mc:Choice Requires="x14">
        <oleObject progId="Equation.3" shapeId="12291" r:id="rId8">
          <objectPr defaultSize="0" autoPict="0" r:id="rId9">
            <anchor moveWithCells="1" sizeWithCells="1">
              <from>
                <xdr:col>1</xdr:col>
                <xdr:colOff>171450</xdr:colOff>
                <xdr:row>14</xdr:row>
                <xdr:rowOff>152400</xdr:rowOff>
              </from>
              <to>
                <xdr:col>3</xdr:col>
                <xdr:colOff>352425</xdr:colOff>
                <xdr:row>17</xdr:row>
                <xdr:rowOff>0</xdr:rowOff>
              </to>
            </anchor>
          </objectPr>
        </oleObject>
      </mc:Choice>
      <mc:Fallback>
        <oleObject progId="Equation.3" shapeId="12291" r:id="rId8"/>
      </mc:Fallback>
    </mc:AlternateContent>
    <mc:AlternateContent xmlns:mc="http://schemas.openxmlformats.org/markup-compatibility/2006">
      <mc:Choice Requires="x14">
        <oleObject progId="Equation.3" shapeId="12292" r:id="rId10">
          <objectPr defaultSize="0" autoPict="0" r:id="rId11">
            <anchor moveWithCells="1" sizeWithCells="1">
              <from>
                <xdr:col>4</xdr:col>
                <xdr:colOff>495300</xdr:colOff>
                <xdr:row>14</xdr:row>
                <xdr:rowOff>114300</xdr:rowOff>
              </from>
              <to>
                <xdr:col>7</xdr:col>
                <xdr:colOff>209550</xdr:colOff>
                <xdr:row>16</xdr:row>
                <xdr:rowOff>123825</xdr:rowOff>
              </to>
            </anchor>
          </objectPr>
        </oleObject>
      </mc:Choice>
      <mc:Fallback>
        <oleObject progId="Equation.3" shapeId="12292" r:id="rId10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57"/>
  <sheetViews>
    <sheetView topLeftCell="A22" zoomScaleNormal="100" workbookViewId="0">
      <selection activeCell="D41" sqref="D41"/>
    </sheetView>
  </sheetViews>
  <sheetFormatPr baseColWidth="10" defaultRowHeight="15"/>
  <cols>
    <col min="1" max="3" width="7.7109375" customWidth="1"/>
    <col min="4" max="4" width="10.42578125" customWidth="1"/>
    <col min="5" max="5" width="8.85546875" customWidth="1"/>
    <col min="6" max="7" width="7.7109375" customWidth="1"/>
  </cols>
  <sheetData>
    <row r="1" spans="1:12" ht="5.25" customHeight="1">
      <c r="A1" s="44"/>
      <c r="B1" s="35"/>
      <c r="C1" s="35"/>
      <c r="D1" s="163" t="s">
        <v>138</v>
      </c>
      <c r="E1" s="163"/>
      <c r="F1" s="163"/>
      <c r="G1" s="163"/>
      <c r="H1" s="163"/>
      <c r="I1" s="164"/>
    </row>
    <row r="2" spans="1:12" ht="22.5" customHeight="1">
      <c r="A2" s="7"/>
      <c r="B2" s="6"/>
      <c r="C2" s="6"/>
      <c r="D2" s="165"/>
      <c r="E2" s="165"/>
      <c r="F2" s="165"/>
      <c r="G2" s="165"/>
      <c r="H2" s="165"/>
      <c r="I2" s="166"/>
    </row>
    <row r="3" spans="1:12">
      <c r="A3" s="7"/>
      <c r="B3" s="6"/>
      <c r="C3" s="6"/>
      <c r="D3" s="11" t="s">
        <v>116</v>
      </c>
      <c r="E3" s="11"/>
      <c r="F3" s="9"/>
      <c r="I3" s="11" t="s">
        <v>21</v>
      </c>
    </row>
    <row r="4" spans="1:12">
      <c r="A4" s="30" t="s">
        <v>20</v>
      </c>
      <c r="B4" s="18"/>
      <c r="C4" s="18"/>
      <c r="D4" s="18"/>
      <c r="E4" s="18"/>
      <c r="F4" s="18"/>
      <c r="G4" s="18"/>
      <c r="H4" s="18"/>
      <c r="I4" s="17"/>
      <c r="J4" s="1"/>
      <c r="K4" s="1"/>
      <c r="L4" s="1"/>
    </row>
    <row r="5" spans="1:12">
      <c r="A5" s="16" t="s">
        <v>110</v>
      </c>
      <c r="B5" s="9"/>
      <c r="C5" s="9"/>
      <c r="D5" s="123"/>
      <c r="E5" s="125"/>
      <c r="F5" s="125"/>
      <c r="G5" s="125"/>
      <c r="H5" s="125"/>
      <c r="I5" s="124"/>
      <c r="J5" s="1"/>
      <c r="K5" s="1"/>
      <c r="L5" s="1"/>
    </row>
    <row r="6" spans="1:12" ht="6.75" customHeight="1">
      <c r="A6" s="16"/>
      <c r="B6" s="9"/>
      <c r="C6" s="9"/>
      <c r="D6" s="9"/>
      <c r="E6" s="9"/>
      <c r="F6" s="9"/>
      <c r="G6" s="9"/>
      <c r="H6" s="9"/>
      <c r="I6" s="8"/>
      <c r="J6" s="1"/>
      <c r="K6" s="1"/>
      <c r="L6" s="1"/>
    </row>
    <row r="7" spans="1:12">
      <c r="A7" s="16" t="s">
        <v>18</v>
      </c>
      <c r="B7" s="126"/>
      <c r="C7" s="127"/>
      <c r="D7" s="9"/>
      <c r="E7" s="9"/>
      <c r="F7" s="122" t="s">
        <v>114</v>
      </c>
      <c r="G7" s="122"/>
      <c r="H7" s="123"/>
      <c r="I7" s="124"/>
      <c r="J7" s="1"/>
      <c r="K7" s="1"/>
      <c r="L7" s="1"/>
    </row>
    <row r="8" spans="1:12" ht="6.75" customHeight="1">
      <c r="A8" s="16"/>
      <c r="B8" s="9"/>
      <c r="C8" s="9"/>
      <c r="D8" s="9"/>
      <c r="E8" s="9"/>
      <c r="F8" s="9"/>
      <c r="G8" s="9"/>
      <c r="H8" s="9"/>
      <c r="I8" s="8"/>
      <c r="J8" s="1"/>
      <c r="K8" s="1"/>
      <c r="L8" s="1"/>
    </row>
    <row r="9" spans="1:12">
      <c r="A9" s="30" t="s">
        <v>17</v>
      </c>
      <c r="B9" s="41"/>
      <c r="C9" s="41"/>
      <c r="D9" s="41"/>
      <c r="E9" s="41"/>
      <c r="F9" s="41"/>
      <c r="G9" s="41"/>
      <c r="H9" s="41"/>
      <c r="I9" s="40"/>
      <c r="J9" s="1"/>
      <c r="K9" s="1"/>
      <c r="L9" s="1"/>
    </row>
    <row r="10" spans="1:12">
      <c r="A10" s="36"/>
      <c r="B10" s="33"/>
      <c r="C10" s="33"/>
      <c r="E10" s="33"/>
      <c r="F10" s="33"/>
      <c r="G10" s="33"/>
      <c r="H10" s="33"/>
      <c r="I10" s="39"/>
      <c r="J10" s="1"/>
      <c r="K10" s="1"/>
      <c r="L10" s="1"/>
    </row>
    <row r="11" spans="1:12" ht="9.75" customHeight="1">
      <c r="A11" s="16"/>
      <c r="B11" s="9"/>
      <c r="C11" s="9"/>
      <c r="D11" s="9"/>
      <c r="E11" s="9"/>
      <c r="F11" s="9"/>
      <c r="G11" s="9"/>
      <c r="H11" s="9"/>
      <c r="I11" s="8"/>
      <c r="J11" s="1"/>
      <c r="K11" s="1"/>
      <c r="L11" s="1"/>
    </row>
    <row r="12" spans="1:12">
      <c r="A12" s="38" t="s">
        <v>16</v>
      </c>
      <c r="B12" s="37"/>
      <c r="C12" s="18"/>
      <c r="D12" s="18"/>
      <c r="E12" s="18"/>
      <c r="F12" s="18"/>
      <c r="G12" s="18"/>
      <c r="H12" s="18"/>
      <c r="I12" s="17"/>
      <c r="J12" s="1"/>
      <c r="K12" s="1"/>
      <c r="L12" s="1"/>
    </row>
    <row r="13" spans="1:12">
      <c r="A13" s="36"/>
      <c r="B13" s="34"/>
      <c r="C13" s="34"/>
      <c r="D13" s="33"/>
      <c r="E13" s="35"/>
      <c r="F13" s="34"/>
      <c r="G13" s="34"/>
      <c r="H13" s="33"/>
      <c r="I13" s="32"/>
      <c r="J13" s="1"/>
      <c r="K13" s="1"/>
      <c r="L13" s="1"/>
    </row>
    <row r="14" spans="1:12">
      <c r="A14" s="16"/>
      <c r="B14" s="9"/>
      <c r="C14" s="9"/>
      <c r="E14" s="9"/>
      <c r="F14" s="9"/>
      <c r="G14" s="9"/>
      <c r="H14" s="9"/>
      <c r="I14" s="8"/>
      <c r="J14" s="1"/>
      <c r="K14" s="1"/>
      <c r="L14" s="1"/>
    </row>
    <row r="15" spans="1:12">
      <c r="A15" s="16"/>
      <c r="B15" s="9"/>
      <c r="C15" s="9"/>
      <c r="D15" s="9"/>
      <c r="E15" s="9"/>
      <c r="F15" s="9"/>
      <c r="G15" s="9"/>
      <c r="H15" s="9"/>
      <c r="I15" s="8"/>
      <c r="J15" s="1"/>
      <c r="K15" s="1"/>
      <c r="L15" s="1"/>
    </row>
    <row r="16" spans="1:12">
      <c r="A16" s="16"/>
      <c r="B16" s="9"/>
      <c r="C16" s="9"/>
      <c r="D16" s="9"/>
      <c r="E16" s="9"/>
      <c r="F16" s="9"/>
      <c r="G16" s="9"/>
      <c r="H16" s="9"/>
      <c r="I16" s="8"/>
      <c r="J16" s="1"/>
      <c r="K16" s="1"/>
      <c r="L16" s="1"/>
    </row>
    <row r="17" spans="1:12">
      <c r="A17" s="30" t="s">
        <v>113</v>
      </c>
      <c r="B17" s="18"/>
      <c r="C17" s="18"/>
      <c r="D17" s="18"/>
      <c r="E17" s="18"/>
      <c r="F17" s="18"/>
      <c r="G17" s="18"/>
      <c r="H17" s="18"/>
      <c r="I17" s="17"/>
      <c r="J17" s="1"/>
      <c r="K17" s="1"/>
      <c r="L17" s="1"/>
    </row>
    <row r="18" spans="1:12" ht="6.75" customHeight="1">
      <c r="A18" s="29"/>
      <c r="B18" s="9"/>
      <c r="C18" s="9"/>
      <c r="D18" s="9"/>
      <c r="E18" s="9"/>
      <c r="F18" s="9"/>
      <c r="G18" s="9"/>
      <c r="H18" s="9"/>
      <c r="I18" s="8"/>
      <c r="J18" s="1"/>
      <c r="K18" s="1"/>
      <c r="L18" s="1"/>
    </row>
    <row r="19" spans="1:12" ht="17.25" customHeight="1">
      <c r="A19" s="26" t="s">
        <v>92</v>
      </c>
      <c r="B19" s="9"/>
      <c r="C19" s="61">
        <v>1.5680000000000001</v>
      </c>
      <c r="D19" s="6" t="s">
        <v>54</v>
      </c>
      <c r="E19" s="11" t="s">
        <v>55</v>
      </c>
      <c r="F19" s="64">
        <v>0.1</v>
      </c>
      <c r="G19" s="6" t="s">
        <v>54</v>
      </c>
      <c r="H19" s="11"/>
      <c r="I19" s="23"/>
      <c r="L19" s="1"/>
    </row>
    <row r="20" spans="1:12" ht="6.75" customHeight="1">
      <c r="A20" s="10"/>
      <c r="B20" s="9"/>
      <c r="C20" s="9"/>
      <c r="D20" s="6"/>
      <c r="E20" s="11"/>
      <c r="F20" s="20"/>
      <c r="G20" s="6"/>
      <c r="H20" s="11"/>
      <c r="I20" s="23"/>
      <c r="L20" s="1"/>
    </row>
    <row r="21" spans="1:12">
      <c r="A21" s="26" t="s">
        <v>93</v>
      </c>
      <c r="B21" s="9"/>
      <c r="C21" s="61">
        <v>1.425</v>
      </c>
      <c r="D21" s="6" t="s">
        <v>54</v>
      </c>
      <c r="E21" s="45"/>
      <c r="F21" s="28"/>
      <c r="G21" s="27"/>
      <c r="H21" s="11"/>
      <c r="I21" s="23"/>
      <c r="L21" s="1"/>
    </row>
    <row r="22" spans="1:12" ht="6.75" customHeight="1">
      <c r="A22" s="10"/>
      <c r="B22" s="9"/>
      <c r="C22" s="9"/>
      <c r="D22" s="6"/>
      <c r="E22" s="11"/>
      <c r="F22" s="20"/>
      <c r="G22" s="6"/>
      <c r="H22" s="11"/>
      <c r="I22" s="23"/>
      <c r="L22" s="1"/>
    </row>
    <row r="23" spans="1:12" ht="6.75" customHeight="1">
      <c r="A23" s="10"/>
      <c r="B23" s="9"/>
      <c r="C23" s="9"/>
      <c r="D23" s="6"/>
      <c r="E23" s="11"/>
      <c r="F23" s="20"/>
      <c r="G23" s="6"/>
      <c r="H23" s="11"/>
      <c r="I23" s="23"/>
      <c r="L23" s="1"/>
    </row>
    <row r="24" spans="1:12" ht="17.25" customHeight="1">
      <c r="A24" s="26" t="s">
        <v>5</v>
      </c>
      <c r="B24" s="9"/>
      <c r="C24" s="66">
        <v>2E-3</v>
      </c>
      <c r="D24" s="42" t="s">
        <v>94</v>
      </c>
      <c r="E24" s="11" t="s">
        <v>13</v>
      </c>
      <c r="F24" s="64">
        <v>2</v>
      </c>
      <c r="G24" s="6"/>
      <c r="H24" s="11"/>
      <c r="I24" s="23"/>
      <c r="L24" s="1"/>
    </row>
    <row r="25" spans="1:12" ht="6.75" customHeight="1">
      <c r="A25" s="10"/>
      <c r="B25" s="9"/>
      <c r="C25" s="9"/>
      <c r="D25" s="6"/>
      <c r="E25" s="11"/>
      <c r="F25" s="20"/>
      <c r="G25" s="6"/>
      <c r="H25" s="11"/>
      <c r="I25" s="23"/>
      <c r="J25" s="1"/>
      <c r="K25" s="1"/>
      <c r="L25" s="1"/>
    </row>
    <row r="26" spans="1:12">
      <c r="A26" s="26" t="s">
        <v>83</v>
      </c>
      <c r="B26" s="9"/>
      <c r="C26" s="66">
        <v>0.02</v>
      </c>
      <c r="D26" s="42" t="s">
        <v>94</v>
      </c>
      <c r="E26" s="11" t="s">
        <v>4</v>
      </c>
      <c r="F26" s="46">
        <f>IF(C26="","",SQRT(C26^2-C24^2))</f>
        <v>1.9899748742132399E-2</v>
      </c>
      <c r="G26" s="42" t="s">
        <v>94</v>
      </c>
      <c r="H26" s="11"/>
      <c r="I26" s="23"/>
    </row>
    <row r="27" spans="1:12" ht="6.75" customHeight="1">
      <c r="A27" s="16"/>
      <c r="B27" s="9"/>
      <c r="C27" s="9"/>
      <c r="D27" s="9"/>
      <c r="E27" s="9"/>
      <c r="F27" s="9"/>
      <c r="G27" s="9"/>
      <c r="H27" s="9"/>
      <c r="I27" s="8"/>
    </row>
    <row r="28" spans="1:12" ht="15.75" customHeight="1">
      <c r="A28" s="19" t="s">
        <v>10</v>
      </c>
      <c r="B28" s="22"/>
      <c r="C28" s="22"/>
      <c r="D28" s="18"/>
      <c r="E28" s="22"/>
      <c r="F28" s="22"/>
      <c r="G28" s="22"/>
      <c r="H28" s="18"/>
      <c r="I28" s="21"/>
    </row>
    <row r="29" spans="1:12" ht="27" customHeight="1">
      <c r="A29" s="114" t="s">
        <v>111</v>
      </c>
      <c r="B29" s="114"/>
      <c r="C29" s="114"/>
      <c r="D29" s="114" t="s">
        <v>112</v>
      </c>
      <c r="E29" s="114"/>
      <c r="F29" s="114" t="s">
        <v>7</v>
      </c>
      <c r="G29" s="114"/>
      <c r="H29" s="114" t="s">
        <v>6</v>
      </c>
      <c r="I29" s="114"/>
    </row>
    <row r="30" spans="1:12" ht="20.100000000000001" customHeight="1">
      <c r="A30" s="114" t="s">
        <v>92</v>
      </c>
      <c r="B30" s="114"/>
      <c r="C30" s="114"/>
      <c r="D30" s="107">
        <f>IF(F19="","",F19)</f>
        <v>0.1</v>
      </c>
      <c r="E30" s="107"/>
      <c r="F30" s="98">
        <f>1/5</f>
        <v>0.2</v>
      </c>
      <c r="G30" s="98"/>
      <c r="H30" s="98">
        <f>IF(D30="","",D30*F30)</f>
        <v>2.0000000000000004E-2</v>
      </c>
      <c r="I30" s="98"/>
    </row>
    <row r="31" spans="1:12" ht="20.100000000000001" customHeight="1">
      <c r="A31" s="111" t="s">
        <v>93</v>
      </c>
      <c r="B31" s="112"/>
      <c r="C31" s="113"/>
      <c r="D31" s="128">
        <f>IF(F19="","",F19)</f>
        <v>0.1</v>
      </c>
      <c r="E31" s="110"/>
      <c r="F31" s="132">
        <f>1/5</f>
        <v>0.2</v>
      </c>
      <c r="G31" s="133"/>
      <c r="H31" s="98">
        <f>IF(D31="","",D31*F31)</f>
        <v>2.0000000000000004E-2</v>
      </c>
      <c r="I31" s="98"/>
    </row>
    <row r="32" spans="1:12" ht="20.100000000000001" customHeight="1">
      <c r="A32" s="111" t="s">
        <v>5</v>
      </c>
      <c r="B32" s="112"/>
      <c r="C32" s="113"/>
      <c r="D32" s="132">
        <f>IF(C24="","",C24)</f>
        <v>2E-3</v>
      </c>
      <c r="E32" s="133"/>
      <c r="F32" s="132">
        <f>IF(F24="","",1/SQRT(F24))</f>
        <v>0.70710678118654746</v>
      </c>
      <c r="G32" s="133"/>
      <c r="H32" s="98">
        <f>IF(D32="","",D32*F32)</f>
        <v>1.414213562373095E-3</v>
      </c>
      <c r="I32" s="98"/>
    </row>
    <row r="33" spans="1:12" ht="20.100000000000001" customHeight="1">
      <c r="A33" s="114" t="s">
        <v>4</v>
      </c>
      <c r="B33" s="114"/>
      <c r="C33" s="114"/>
      <c r="D33" s="98">
        <f>IF(F26="","",F26)</f>
        <v>1.9899748742132399E-2</v>
      </c>
      <c r="E33" s="98"/>
      <c r="F33" s="98">
        <v>1</v>
      </c>
      <c r="G33" s="98"/>
      <c r="H33" s="98">
        <f>IF(D33="","",D33*F33)</f>
        <v>1.9899748742132399E-2</v>
      </c>
      <c r="I33" s="98"/>
      <c r="J33" s="1"/>
      <c r="K33" s="1"/>
      <c r="L33" s="1"/>
    </row>
    <row r="34" spans="1:12" ht="0.75" customHeight="1">
      <c r="A34" s="16"/>
      <c r="B34" s="9"/>
      <c r="C34" s="9"/>
      <c r="D34" s="11"/>
      <c r="E34" s="20"/>
      <c r="F34" s="9"/>
      <c r="G34" s="11"/>
      <c r="H34" s="20"/>
      <c r="I34" s="8"/>
      <c r="J34" s="1"/>
      <c r="K34" s="1"/>
      <c r="L34" s="1"/>
    </row>
    <row r="35" spans="1:12">
      <c r="A35" s="19" t="s">
        <v>3</v>
      </c>
      <c r="B35" s="18"/>
      <c r="C35" s="18"/>
      <c r="D35" s="18"/>
      <c r="E35" s="18"/>
      <c r="F35" s="18"/>
      <c r="G35" s="18"/>
      <c r="H35" s="18"/>
      <c r="I35" s="17"/>
      <c r="J35" s="1"/>
      <c r="K35" s="1"/>
      <c r="L35" s="1"/>
    </row>
    <row r="36" spans="1:12" ht="5.25" customHeight="1">
      <c r="A36" s="16"/>
      <c r="B36" s="9"/>
      <c r="C36" s="9"/>
      <c r="D36" s="9"/>
      <c r="E36" s="9"/>
      <c r="F36" s="9"/>
      <c r="G36" s="9"/>
      <c r="H36" s="9"/>
      <c r="I36" s="8"/>
      <c r="J36" s="1"/>
      <c r="K36" s="1"/>
      <c r="L36" s="1"/>
    </row>
    <row r="37" spans="1:12">
      <c r="A37" s="99" t="s">
        <v>2</v>
      </c>
      <c r="B37" s="100"/>
      <c r="C37" s="101"/>
      <c r="D37" s="13">
        <f>IF(H30="","",+SQRT(H30^2+H31^2+H32^2+H33^2))</f>
        <v>3.4612136599753568E-2</v>
      </c>
      <c r="E37" s="42" t="s">
        <v>94</v>
      </c>
      <c r="F37" s="11"/>
      <c r="G37" s="11" t="s">
        <v>139</v>
      </c>
      <c r="H37" s="13">
        <f>IF(C19="","",(C19-C21)/5)</f>
        <v>2.8600000000000004E-2</v>
      </c>
      <c r="I37" s="71" t="s">
        <v>94</v>
      </c>
      <c r="J37" s="1"/>
      <c r="K37" s="1"/>
      <c r="L37" s="1"/>
    </row>
    <row r="38" spans="1:12" ht="6.75" customHeight="1">
      <c r="A38" s="10"/>
      <c r="B38" s="9"/>
      <c r="C38" s="6"/>
      <c r="D38" s="14"/>
      <c r="E38" s="9"/>
      <c r="F38" s="11"/>
      <c r="G38" s="12"/>
      <c r="H38" s="11"/>
      <c r="I38" s="8"/>
      <c r="J38" s="1"/>
      <c r="K38" s="1"/>
      <c r="L38" s="1"/>
    </row>
    <row r="39" spans="1:12">
      <c r="A39" s="99" t="s">
        <v>1</v>
      </c>
      <c r="B39" s="100"/>
      <c r="C39" s="101"/>
      <c r="D39" s="15">
        <v>2</v>
      </c>
      <c r="E39" s="9"/>
      <c r="F39" s="11"/>
      <c r="G39" s="12"/>
      <c r="H39" s="11"/>
      <c r="I39" s="8"/>
      <c r="J39" s="1"/>
      <c r="K39" s="1"/>
      <c r="L39" s="1"/>
    </row>
    <row r="40" spans="1:12" ht="6.75" customHeight="1">
      <c r="A40" s="10"/>
      <c r="B40" s="9"/>
      <c r="C40" s="6"/>
      <c r="D40" s="14"/>
      <c r="E40" s="9"/>
      <c r="F40" s="11"/>
      <c r="G40" s="12"/>
      <c r="H40" s="11"/>
      <c r="I40" s="8"/>
      <c r="J40" s="1"/>
      <c r="K40" s="1"/>
      <c r="L40" s="1"/>
    </row>
    <row r="41" spans="1:12" ht="15.75">
      <c r="A41" s="99" t="s">
        <v>0</v>
      </c>
      <c r="B41" s="100"/>
      <c r="C41" s="101"/>
      <c r="D41" s="75">
        <f>IF(D37="","",D39*D37)</f>
        <v>6.9224273199507136E-2</v>
      </c>
      <c r="E41" s="42" t="s">
        <v>94</v>
      </c>
      <c r="F41" s="11"/>
      <c r="G41" s="12"/>
      <c r="H41" s="11"/>
      <c r="I41" s="8"/>
      <c r="J41" s="1"/>
      <c r="K41" s="1"/>
      <c r="L41" s="1"/>
    </row>
    <row r="42" spans="1:12">
      <c r="A42" s="10"/>
      <c r="B42" s="9"/>
      <c r="C42" s="9"/>
      <c r="D42" s="9"/>
      <c r="E42" s="9"/>
      <c r="F42" s="9"/>
      <c r="G42" s="9"/>
      <c r="H42" s="9"/>
      <c r="I42" s="8"/>
      <c r="J42" s="1"/>
      <c r="K42" s="1"/>
      <c r="L42" s="1"/>
    </row>
    <row r="43" spans="1:12">
      <c r="A43" s="7"/>
      <c r="B43" s="6"/>
      <c r="C43" s="6"/>
      <c r="D43" s="6"/>
      <c r="E43" s="6"/>
      <c r="F43" s="6"/>
      <c r="G43" s="6"/>
      <c r="H43" s="6"/>
      <c r="I43" s="5"/>
      <c r="J43" s="1"/>
      <c r="K43" s="1"/>
      <c r="L43" s="1"/>
    </row>
    <row r="44" spans="1:12">
      <c r="A44" s="7"/>
      <c r="B44" s="6"/>
      <c r="C44" s="6"/>
      <c r="D44" s="6"/>
      <c r="E44" s="6"/>
      <c r="F44" s="6"/>
      <c r="G44" s="6"/>
      <c r="H44" s="6"/>
      <c r="I44" s="5"/>
      <c r="J44" s="1"/>
      <c r="K44" s="1"/>
      <c r="L44" s="1"/>
    </row>
    <row r="45" spans="1:12">
      <c r="A45" s="7"/>
      <c r="B45" s="6"/>
      <c r="C45" s="6"/>
      <c r="D45" s="6"/>
      <c r="E45" s="6"/>
      <c r="F45" s="6"/>
      <c r="G45" s="6"/>
      <c r="H45" s="6"/>
      <c r="I45" s="5"/>
      <c r="J45" s="1"/>
      <c r="K45" s="1"/>
      <c r="L45" s="1"/>
    </row>
    <row r="46" spans="1:12">
      <c r="A46" s="7"/>
      <c r="B46" s="6"/>
      <c r="C46" s="6"/>
      <c r="D46" s="6"/>
      <c r="E46" s="6"/>
      <c r="F46" s="6"/>
      <c r="G46" s="6"/>
      <c r="H46" s="6"/>
      <c r="I46" s="5"/>
      <c r="J46" s="1"/>
      <c r="K46" s="1"/>
      <c r="L46" s="1"/>
    </row>
    <row r="47" spans="1:12">
      <c r="A47" s="7"/>
      <c r="B47" s="6"/>
      <c r="C47" s="6"/>
      <c r="D47" s="6"/>
      <c r="E47" s="6"/>
      <c r="F47" s="6"/>
      <c r="G47" s="6"/>
      <c r="H47" s="6"/>
      <c r="I47" s="5"/>
      <c r="J47" s="1"/>
      <c r="K47" s="1"/>
      <c r="L47" s="1"/>
    </row>
    <row r="48" spans="1:12">
      <c r="A48" s="7"/>
      <c r="B48" s="6"/>
      <c r="C48" s="6"/>
      <c r="D48" s="6"/>
      <c r="E48" s="6"/>
      <c r="F48" s="6"/>
      <c r="G48" s="6"/>
      <c r="H48" s="6"/>
      <c r="I48" s="5"/>
      <c r="J48" s="1"/>
      <c r="K48" s="1"/>
      <c r="L48" s="1"/>
    </row>
    <row r="49" spans="1:12">
      <c r="A49" s="7"/>
      <c r="B49" s="6"/>
      <c r="C49" s="6"/>
      <c r="D49" s="6"/>
      <c r="E49" s="6"/>
      <c r="F49" s="6"/>
      <c r="G49" s="6"/>
      <c r="H49" s="6"/>
      <c r="I49" s="5"/>
      <c r="J49" s="1"/>
      <c r="K49" s="1"/>
      <c r="L49" s="1"/>
    </row>
    <row r="50" spans="1:12">
      <c r="A50" s="7"/>
      <c r="B50" s="6"/>
      <c r="C50" s="6"/>
      <c r="D50" s="6"/>
      <c r="E50" s="6"/>
      <c r="F50" s="6"/>
      <c r="G50" s="6"/>
      <c r="H50" s="6"/>
      <c r="I50" s="5"/>
      <c r="J50" s="1"/>
      <c r="K50" s="1"/>
      <c r="L50" s="1"/>
    </row>
    <row r="51" spans="1:12">
      <c r="A51" s="4"/>
      <c r="B51" s="3"/>
      <c r="C51" s="3"/>
      <c r="D51" s="3"/>
      <c r="E51" s="3"/>
      <c r="F51" s="3"/>
      <c r="G51" s="3"/>
      <c r="H51" s="3"/>
      <c r="I51" s="2"/>
      <c r="J51" s="1"/>
      <c r="K51" s="1"/>
      <c r="L51" s="1"/>
    </row>
    <row r="52" spans="1:12">
      <c r="J52" s="1"/>
      <c r="K52" s="1"/>
      <c r="L52" s="1"/>
    </row>
    <row r="53" spans="1:12">
      <c r="J53" s="1"/>
      <c r="K53" s="1"/>
      <c r="L53" s="1"/>
    </row>
    <row r="54" spans="1:12">
      <c r="J54" s="1"/>
      <c r="K54" s="1"/>
      <c r="L54" s="1"/>
    </row>
    <row r="55" spans="1:12">
      <c r="J55" s="1"/>
      <c r="K55" s="1"/>
      <c r="L55" s="1"/>
    </row>
    <row r="56" spans="1:12">
      <c r="J56" s="1"/>
      <c r="K56" s="1"/>
      <c r="L56" s="1"/>
    </row>
    <row r="57" spans="1:12">
      <c r="J57" s="1"/>
      <c r="K57" s="1"/>
      <c r="L57" s="1"/>
    </row>
  </sheetData>
  <sheetProtection password="C464" sheet="1" objects="1" scenarios="1"/>
  <mergeCells count="28">
    <mergeCell ref="D1:I2"/>
    <mergeCell ref="F7:G7"/>
    <mergeCell ref="H7:I7"/>
    <mergeCell ref="H32:I32"/>
    <mergeCell ref="A29:C29"/>
    <mergeCell ref="D29:E29"/>
    <mergeCell ref="F29:G29"/>
    <mergeCell ref="H29:I29"/>
    <mergeCell ref="A30:C30"/>
    <mergeCell ref="D30:E30"/>
    <mergeCell ref="F30:G30"/>
    <mergeCell ref="H30:I30"/>
    <mergeCell ref="A41:C41"/>
    <mergeCell ref="B7:C7"/>
    <mergeCell ref="D5:I5"/>
    <mergeCell ref="A33:C33"/>
    <mergeCell ref="D33:E33"/>
    <mergeCell ref="F33:G33"/>
    <mergeCell ref="H33:I33"/>
    <mergeCell ref="A37:C37"/>
    <mergeCell ref="A39:C39"/>
    <mergeCell ref="A31:C31"/>
    <mergeCell ref="D31:E31"/>
    <mergeCell ref="F31:G31"/>
    <mergeCell ref="H31:I31"/>
    <mergeCell ref="A32:C32"/>
    <mergeCell ref="D32:E32"/>
    <mergeCell ref="F32:G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3313" r:id="rId4">
          <objectPr defaultSize="0" autoPict="0" r:id="rId5">
            <anchor moveWithCells="1" sizeWithCells="1">
              <from>
                <xdr:col>2</xdr:col>
                <xdr:colOff>342900</xdr:colOff>
                <xdr:row>9</xdr:row>
                <xdr:rowOff>9525</xdr:rowOff>
              </from>
              <to>
                <xdr:col>5</xdr:col>
                <xdr:colOff>266700</xdr:colOff>
                <xdr:row>10</xdr:row>
                <xdr:rowOff>95250</xdr:rowOff>
              </to>
            </anchor>
          </objectPr>
        </oleObject>
      </mc:Choice>
      <mc:Fallback>
        <oleObject progId="Equation.3" shapeId="13313" r:id="rId4"/>
      </mc:Fallback>
    </mc:AlternateContent>
    <mc:AlternateContent xmlns:mc="http://schemas.openxmlformats.org/markup-compatibility/2006">
      <mc:Choice Requires="x14">
        <oleObject progId="Equation.3" shapeId="13314" r:id="rId6">
          <objectPr defaultSize="0" autoPict="0" r:id="rId7">
            <anchor moveWithCells="1" sizeWithCells="1">
              <from>
                <xdr:col>1</xdr:col>
                <xdr:colOff>247650</xdr:colOff>
                <xdr:row>12</xdr:row>
                <xdr:rowOff>19050</xdr:rowOff>
              </from>
              <to>
                <xdr:col>6</xdr:col>
                <xdr:colOff>485775</xdr:colOff>
                <xdr:row>15</xdr:row>
                <xdr:rowOff>133350</xdr:rowOff>
              </to>
            </anchor>
          </objectPr>
        </oleObject>
      </mc:Choice>
      <mc:Fallback>
        <oleObject progId="Equation.3" shapeId="13314" r:id="rId6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61"/>
  <sheetViews>
    <sheetView topLeftCell="A31" zoomScale="90" zoomScaleNormal="90" workbookViewId="0">
      <selection activeCell="L39" sqref="L39"/>
    </sheetView>
  </sheetViews>
  <sheetFormatPr baseColWidth="10" defaultRowHeight="15"/>
  <cols>
    <col min="1" max="3" width="7.7109375" customWidth="1"/>
    <col min="4" max="4" width="9.28515625" customWidth="1"/>
    <col min="5" max="5" width="8.85546875" customWidth="1"/>
    <col min="6" max="7" width="7.7109375" customWidth="1"/>
  </cols>
  <sheetData>
    <row r="1" spans="1:12">
      <c r="A1" s="44"/>
      <c r="B1" s="35"/>
      <c r="C1" s="35"/>
      <c r="D1" s="35"/>
      <c r="E1" s="35"/>
      <c r="F1" s="35"/>
      <c r="G1" s="35"/>
      <c r="H1" s="35"/>
      <c r="I1" s="32"/>
    </row>
    <row r="2" spans="1:12" ht="22.5" customHeight="1">
      <c r="A2" s="7"/>
      <c r="B2" s="6"/>
      <c r="C2" s="6"/>
      <c r="D2" s="116" t="s">
        <v>144</v>
      </c>
      <c r="E2" s="116"/>
      <c r="F2" s="116"/>
      <c r="G2" s="116"/>
      <c r="H2" s="116"/>
      <c r="I2" s="117"/>
    </row>
    <row r="3" spans="1:12">
      <c r="A3" s="7"/>
      <c r="B3" s="6"/>
      <c r="C3" s="6"/>
      <c r="D3" s="9" t="s">
        <v>116</v>
      </c>
      <c r="E3" s="9"/>
      <c r="F3" s="9"/>
      <c r="G3" s="9"/>
      <c r="H3" s="9" t="s">
        <v>21</v>
      </c>
      <c r="I3" s="5"/>
    </row>
    <row r="4" spans="1:12">
      <c r="A4" s="30" t="s">
        <v>20</v>
      </c>
      <c r="B4" s="18"/>
      <c r="C4" s="18"/>
      <c r="D4" s="18"/>
      <c r="E4" s="18"/>
      <c r="F4" s="18"/>
      <c r="G4" s="18"/>
      <c r="H4" s="18"/>
      <c r="I4" s="17"/>
      <c r="J4" s="1"/>
      <c r="K4" s="1"/>
      <c r="L4" s="1"/>
    </row>
    <row r="5" spans="1:12">
      <c r="A5" s="16" t="s">
        <v>19</v>
      </c>
      <c r="B5" s="9"/>
      <c r="C5" s="9"/>
      <c r="D5" s="123"/>
      <c r="E5" s="125"/>
      <c r="F5" s="125"/>
      <c r="G5" s="125"/>
      <c r="H5" s="125"/>
      <c r="I5" s="124"/>
      <c r="J5" s="1"/>
      <c r="K5" s="1"/>
      <c r="L5" s="1"/>
    </row>
    <row r="6" spans="1:12" ht="6.75" customHeight="1">
      <c r="A6" s="16"/>
      <c r="B6" s="9"/>
      <c r="C6" s="9"/>
      <c r="D6" s="9"/>
      <c r="E6" s="9"/>
      <c r="F6" s="9"/>
      <c r="G6" s="9"/>
      <c r="H6" s="9"/>
      <c r="I6" s="8"/>
      <c r="J6" s="1"/>
      <c r="K6" s="1"/>
      <c r="L6" s="1"/>
    </row>
    <row r="7" spans="1:12">
      <c r="A7" s="16" t="s">
        <v>18</v>
      </c>
      <c r="B7" s="123"/>
      <c r="C7" s="124"/>
      <c r="D7" s="9"/>
      <c r="E7" s="9"/>
      <c r="F7" s="122" t="s">
        <v>114</v>
      </c>
      <c r="G7" s="122"/>
      <c r="H7" s="123"/>
      <c r="I7" s="124"/>
      <c r="J7" s="1"/>
      <c r="K7" s="1"/>
      <c r="L7" s="1"/>
    </row>
    <row r="8" spans="1:12" ht="6.75" customHeight="1">
      <c r="A8" s="16"/>
      <c r="B8" s="9"/>
      <c r="C8" s="9"/>
      <c r="D8" s="9"/>
      <c r="E8" s="9"/>
      <c r="F8" s="9"/>
      <c r="G8" s="9"/>
      <c r="H8" s="9"/>
      <c r="I8" s="8"/>
      <c r="J8" s="1"/>
      <c r="K8" s="1"/>
      <c r="L8" s="1"/>
    </row>
    <row r="9" spans="1:12">
      <c r="A9" s="30" t="s">
        <v>17</v>
      </c>
      <c r="B9" s="41"/>
      <c r="C9" s="41"/>
      <c r="D9" s="41"/>
      <c r="E9" s="41"/>
      <c r="F9" s="41"/>
      <c r="G9" s="41"/>
      <c r="H9" s="41"/>
      <c r="I9" s="40"/>
      <c r="J9" s="1"/>
      <c r="K9" s="1"/>
      <c r="L9" s="1"/>
    </row>
    <row r="10" spans="1:12">
      <c r="A10" s="36"/>
      <c r="B10" s="33"/>
      <c r="C10" s="33"/>
      <c r="E10" s="33"/>
      <c r="F10" s="33"/>
      <c r="G10" s="33"/>
      <c r="H10" s="33"/>
      <c r="I10" s="39"/>
      <c r="J10" s="1"/>
      <c r="K10" s="1"/>
      <c r="L10" s="1"/>
    </row>
    <row r="11" spans="1:12">
      <c r="A11" s="16"/>
      <c r="B11" s="9"/>
      <c r="C11" s="9"/>
      <c r="D11" s="9"/>
      <c r="E11" s="9"/>
      <c r="F11" s="9"/>
      <c r="G11" s="9"/>
      <c r="H11" s="9"/>
      <c r="I11" s="8"/>
      <c r="J11" s="1"/>
      <c r="K11" s="1"/>
      <c r="L11" s="1"/>
    </row>
    <row r="12" spans="1:12" ht="7.5" customHeight="1">
      <c r="A12" s="16"/>
      <c r="B12" s="9"/>
      <c r="C12" s="9"/>
      <c r="D12" s="9"/>
      <c r="E12" s="9"/>
      <c r="F12" s="9"/>
      <c r="G12" s="9"/>
      <c r="H12" s="9"/>
      <c r="I12" s="8"/>
      <c r="J12" s="1"/>
      <c r="K12" s="1"/>
      <c r="L12" s="1"/>
    </row>
    <row r="13" spans="1:12">
      <c r="A13" s="38" t="s">
        <v>16</v>
      </c>
      <c r="B13" s="37"/>
      <c r="C13" s="18"/>
      <c r="D13" s="18"/>
      <c r="E13" s="18"/>
      <c r="F13" s="18"/>
      <c r="G13" s="18"/>
      <c r="H13" s="18"/>
      <c r="I13" s="17"/>
      <c r="J13" s="1"/>
      <c r="K13" s="1"/>
      <c r="L13" s="1"/>
    </row>
    <row r="14" spans="1:12">
      <c r="A14" s="36"/>
      <c r="B14" s="34"/>
      <c r="C14" s="34"/>
      <c r="D14" s="33"/>
      <c r="E14" s="35"/>
      <c r="F14" s="34"/>
      <c r="G14" s="34"/>
      <c r="H14" s="33"/>
      <c r="I14" s="32"/>
      <c r="J14" s="1"/>
      <c r="K14" s="1"/>
      <c r="L14" s="1"/>
    </row>
    <row r="15" spans="1:12">
      <c r="A15" s="16"/>
      <c r="B15" s="9"/>
      <c r="C15" s="9"/>
      <c r="E15" s="9"/>
      <c r="F15" s="9"/>
      <c r="G15" s="9"/>
      <c r="H15" s="9"/>
      <c r="I15" s="8"/>
      <c r="J15" s="1"/>
      <c r="K15" s="1"/>
      <c r="L15" s="1"/>
    </row>
    <row r="16" spans="1:12">
      <c r="A16" s="16"/>
      <c r="B16" s="9"/>
      <c r="C16" s="9"/>
      <c r="D16" s="9"/>
      <c r="E16" s="9"/>
      <c r="F16" s="9"/>
      <c r="G16" s="9"/>
      <c r="H16" s="9"/>
      <c r="I16" s="8"/>
      <c r="J16" s="1"/>
      <c r="K16" s="1"/>
      <c r="L16" s="1"/>
    </row>
    <row r="17" spans="1:12">
      <c r="A17" s="16"/>
      <c r="B17" s="9"/>
      <c r="C17" s="9"/>
      <c r="D17" s="9"/>
      <c r="E17" s="9"/>
      <c r="F17" s="9"/>
      <c r="G17" s="9"/>
      <c r="H17" s="9"/>
      <c r="I17" s="8"/>
      <c r="J17" s="1"/>
      <c r="K17" s="1"/>
      <c r="L17" s="1"/>
    </row>
    <row r="18" spans="1:12">
      <c r="A18" s="16"/>
      <c r="B18" s="9"/>
      <c r="C18" s="9"/>
      <c r="D18" s="9"/>
      <c r="E18" s="9"/>
      <c r="F18" s="9"/>
      <c r="G18" s="9"/>
      <c r="H18" s="9"/>
      <c r="I18" s="8"/>
      <c r="J18" s="1"/>
      <c r="K18" s="1"/>
      <c r="L18" s="1"/>
    </row>
    <row r="19" spans="1:12">
      <c r="A19" s="16"/>
      <c r="B19" s="9"/>
      <c r="D19" s="9"/>
      <c r="E19" s="9"/>
      <c r="F19" s="9"/>
      <c r="G19" s="9"/>
      <c r="H19" s="9"/>
      <c r="I19" s="8"/>
      <c r="J19" s="1"/>
      <c r="K19" s="1"/>
      <c r="L19" s="1"/>
    </row>
    <row r="20" spans="1:12">
      <c r="A20" s="73"/>
      <c r="B20" s="74"/>
      <c r="C20" s="74"/>
      <c r="D20" s="74"/>
      <c r="E20" s="74"/>
      <c r="F20" s="74"/>
      <c r="G20" s="74"/>
      <c r="H20" s="74"/>
      <c r="I20" s="52"/>
      <c r="J20" s="1"/>
      <c r="K20" s="1"/>
      <c r="L20" s="1"/>
    </row>
    <row r="21" spans="1:12">
      <c r="A21" s="30" t="s">
        <v>113</v>
      </c>
      <c r="B21" s="18"/>
      <c r="C21" s="18"/>
      <c r="D21" s="18"/>
      <c r="E21" s="18"/>
      <c r="F21" s="18"/>
      <c r="G21" s="18"/>
      <c r="H21" s="18"/>
      <c r="I21" s="17"/>
      <c r="J21" s="1"/>
      <c r="K21" s="1"/>
      <c r="L21" s="1"/>
    </row>
    <row r="22" spans="1:12" ht="6.75" customHeight="1">
      <c r="A22" s="29"/>
      <c r="B22" s="9"/>
      <c r="C22" s="9"/>
      <c r="D22" s="9"/>
      <c r="E22" s="9"/>
      <c r="F22" s="9"/>
      <c r="G22" s="9"/>
      <c r="H22" s="9"/>
      <c r="I22" s="8"/>
      <c r="J22" s="1"/>
      <c r="K22" s="1"/>
      <c r="L22" s="1"/>
    </row>
    <row r="23" spans="1:12" ht="17.25" customHeight="1">
      <c r="A23" s="26" t="s">
        <v>143</v>
      </c>
      <c r="B23" s="9"/>
      <c r="C23" s="61">
        <v>1.5549999999999999</v>
      </c>
      <c r="D23" s="6" t="s">
        <v>54</v>
      </c>
      <c r="E23" s="11" t="s">
        <v>55</v>
      </c>
      <c r="F23" s="82">
        <v>0.1</v>
      </c>
      <c r="G23" s="6" t="s">
        <v>54</v>
      </c>
      <c r="H23" s="11"/>
      <c r="I23" s="23"/>
      <c r="L23" s="1"/>
    </row>
    <row r="24" spans="1:12" ht="6.75" customHeight="1">
      <c r="A24" s="10"/>
      <c r="B24" s="9"/>
      <c r="C24" s="9"/>
      <c r="D24" s="6"/>
      <c r="E24" s="11"/>
      <c r="F24" s="68"/>
      <c r="G24" s="6"/>
      <c r="H24" s="11"/>
      <c r="I24" s="23"/>
      <c r="L24" s="1"/>
    </row>
    <row r="25" spans="1:12">
      <c r="A25" s="26" t="s">
        <v>86</v>
      </c>
      <c r="B25" s="9"/>
      <c r="C25" s="61">
        <v>40.4</v>
      </c>
      <c r="D25" s="6" t="s">
        <v>54</v>
      </c>
      <c r="E25" s="11" t="s">
        <v>55</v>
      </c>
      <c r="F25" s="82">
        <v>0.1</v>
      </c>
      <c r="G25" s="6" t="s">
        <v>54</v>
      </c>
      <c r="H25" s="11"/>
      <c r="I25" s="23"/>
      <c r="L25" s="1"/>
    </row>
    <row r="26" spans="1:12" ht="6.75" customHeight="1">
      <c r="A26" s="10"/>
      <c r="B26" s="9"/>
      <c r="C26" s="9"/>
      <c r="D26" s="6"/>
      <c r="E26" s="11"/>
      <c r="F26" s="68"/>
      <c r="G26" s="6"/>
      <c r="H26" s="11"/>
      <c r="I26" s="23"/>
      <c r="L26" s="1"/>
    </row>
    <row r="27" spans="1:12" ht="6.75" customHeight="1">
      <c r="A27" s="10"/>
      <c r="B27" s="9"/>
      <c r="C27" s="9"/>
      <c r="D27" s="6"/>
      <c r="E27" s="11"/>
      <c r="F27" s="68"/>
      <c r="G27" s="6"/>
      <c r="H27" s="11"/>
      <c r="I27" s="23"/>
      <c r="L27" s="1"/>
    </row>
    <row r="28" spans="1:12" ht="17.25" customHeight="1">
      <c r="A28" s="26" t="s">
        <v>5</v>
      </c>
      <c r="B28" s="9"/>
      <c r="C28" s="66">
        <v>1.0999999999999999E-2</v>
      </c>
      <c r="D28" s="42" t="s">
        <v>33</v>
      </c>
      <c r="E28" s="11" t="s">
        <v>13</v>
      </c>
      <c r="F28" s="64">
        <v>2</v>
      </c>
      <c r="G28" s="6"/>
      <c r="H28" s="11"/>
      <c r="I28" s="23"/>
      <c r="L28" s="1"/>
    </row>
    <row r="29" spans="1:12" ht="6.75" customHeight="1">
      <c r="A29" s="10"/>
      <c r="B29" s="9"/>
      <c r="C29" s="84"/>
      <c r="D29" s="6"/>
      <c r="E29" s="11"/>
      <c r="F29" s="68"/>
      <c r="G29" s="6"/>
      <c r="H29" s="11"/>
      <c r="I29" s="23"/>
      <c r="J29" s="1"/>
      <c r="K29" s="1"/>
      <c r="L29" s="1"/>
    </row>
    <row r="30" spans="1:12">
      <c r="A30" s="26" t="s">
        <v>83</v>
      </c>
      <c r="B30" s="9"/>
      <c r="C30" s="66">
        <v>1.012</v>
      </c>
      <c r="D30" s="42" t="s">
        <v>33</v>
      </c>
      <c r="E30" s="11" t="s">
        <v>4</v>
      </c>
      <c r="F30" s="72">
        <f>IF(C30="","",SQRT(C30^2-C28^2))</f>
        <v>1.0119402156254094</v>
      </c>
      <c r="G30" s="42" t="s">
        <v>33</v>
      </c>
      <c r="H30" s="11"/>
      <c r="I30" s="23"/>
    </row>
    <row r="31" spans="1:12" ht="6.75" customHeight="1">
      <c r="A31" s="16"/>
      <c r="B31" s="9"/>
      <c r="C31" s="9"/>
      <c r="D31" s="9"/>
      <c r="E31" s="9"/>
      <c r="F31" s="9"/>
      <c r="G31" s="9"/>
      <c r="H31" s="9"/>
      <c r="I31" s="8"/>
    </row>
    <row r="32" spans="1:12" ht="23.25" customHeight="1">
      <c r="A32" s="19" t="s">
        <v>10</v>
      </c>
      <c r="B32" s="22"/>
      <c r="C32" s="22"/>
      <c r="D32" s="18"/>
      <c r="E32" s="22"/>
      <c r="F32" s="22"/>
      <c r="G32" s="22"/>
      <c r="H32" s="18"/>
      <c r="I32" s="21"/>
    </row>
    <row r="33" spans="1:12" ht="24" customHeight="1">
      <c r="A33" s="107" t="s">
        <v>9</v>
      </c>
      <c r="B33" s="107"/>
      <c r="C33" s="107"/>
      <c r="D33" s="107" t="s">
        <v>8</v>
      </c>
      <c r="E33" s="107"/>
      <c r="F33" s="107" t="s">
        <v>7</v>
      </c>
      <c r="G33" s="107"/>
      <c r="H33" s="107" t="s">
        <v>6</v>
      </c>
      <c r="I33" s="107"/>
    </row>
    <row r="34" spans="1:12" ht="20.100000000000001" customHeight="1">
      <c r="A34" s="107" t="s">
        <v>143</v>
      </c>
      <c r="B34" s="107"/>
      <c r="C34" s="107"/>
      <c r="D34" s="107">
        <f>IF(F23="","",F23)</f>
        <v>0.1</v>
      </c>
      <c r="E34" s="107"/>
      <c r="F34" s="98">
        <f>IF(C25="","",100/C25)</f>
        <v>2.4752475247524752</v>
      </c>
      <c r="G34" s="98"/>
      <c r="H34" s="98">
        <f>IF(D34="","",D34*F34)</f>
        <v>0.24752475247524752</v>
      </c>
      <c r="I34" s="98"/>
    </row>
    <row r="35" spans="1:12" ht="20.100000000000001" customHeight="1">
      <c r="A35" s="128" t="s">
        <v>86</v>
      </c>
      <c r="B35" s="129"/>
      <c r="C35" s="110"/>
      <c r="D35" s="128">
        <f>IF(F25="","",F25)</f>
        <v>0.1</v>
      </c>
      <c r="E35" s="110"/>
      <c r="F35" s="132">
        <f>IF(C23="","",100*C23/(C25^2))</f>
        <v>9.5272522301735135E-2</v>
      </c>
      <c r="G35" s="133"/>
      <c r="H35" s="98">
        <f>IF(D35="","",D35*F35)</f>
        <v>9.5272522301735139E-3</v>
      </c>
      <c r="I35" s="98"/>
    </row>
    <row r="36" spans="1:12" ht="20.100000000000001" customHeight="1">
      <c r="A36" s="128" t="s">
        <v>5</v>
      </c>
      <c r="B36" s="129"/>
      <c r="C36" s="110"/>
      <c r="D36" s="132">
        <f>IF(C28="","",C28)</f>
        <v>1.0999999999999999E-2</v>
      </c>
      <c r="E36" s="133"/>
      <c r="F36" s="132">
        <f>IF(F28="","",1/SQRT(F28))</f>
        <v>0.70710678118654746</v>
      </c>
      <c r="G36" s="133"/>
      <c r="H36" s="98">
        <f>IF(D36="","",D36*F36)</f>
        <v>7.7781745930520212E-3</v>
      </c>
      <c r="I36" s="98"/>
    </row>
    <row r="37" spans="1:12" ht="20.100000000000001" customHeight="1">
      <c r="A37" s="107" t="s">
        <v>4</v>
      </c>
      <c r="B37" s="107"/>
      <c r="C37" s="107"/>
      <c r="D37" s="98">
        <f>IF(F30="","",F30)</f>
        <v>1.0119402156254094</v>
      </c>
      <c r="E37" s="98"/>
      <c r="F37" s="98">
        <v>1</v>
      </c>
      <c r="G37" s="98"/>
      <c r="H37" s="98">
        <f>IF(D37="","",D37*F37)</f>
        <v>1.0119402156254094</v>
      </c>
      <c r="I37" s="98"/>
      <c r="J37" s="1"/>
      <c r="K37" s="1"/>
      <c r="L37" s="1"/>
    </row>
    <row r="38" spans="1:12" ht="6.75" customHeight="1">
      <c r="A38" s="16"/>
      <c r="B38" s="9"/>
      <c r="C38" s="9"/>
      <c r="D38" s="11"/>
      <c r="E38" s="68"/>
      <c r="F38" s="9"/>
      <c r="G38" s="11"/>
      <c r="H38" s="68"/>
      <c r="I38" s="8"/>
      <c r="J38" s="1"/>
      <c r="K38" s="1"/>
      <c r="L38" s="1"/>
    </row>
    <row r="39" spans="1:12">
      <c r="A39" s="19" t="s">
        <v>3</v>
      </c>
      <c r="B39" s="18"/>
      <c r="C39" s="18"/>
      <c r="D39" s="18"/>
      <c r="E39" s="18"/>
      <c r="F39" s="18"/>
      <c r="G39" s="18"/>
      <c r="H39" s="18"/>
      <c r="I39" s="17"/>
      <c r="J39" s="1"/>
      <c r="K39" s="1"/>
      <c r="L39" s="1"/>
    </row>
    <row r="40" spans="1:12" ht="6.75" customHeight="1">
      <c r="A40" s="16"/>
      <c r="B40" s="9"/>
      <c r="C40" s="9"/>
      <c r="D40" s="9"/>
      <c r="E40" s="9"/>
      <c r="F40" s="9"/>
      <c r="G40" s="9"/>
      <c r="H40" s="9"/>
      <c r="I40" s="8"/>
      <c r="J40" s="1"/>
      <c r="K40" s="1"/>
      <c r="L40" s="1"/>
    </row>
    <row r="41" spans="1:12">
      <c r="A41" s="99" t="s">
        <v>2</v>
      </c>
      <c r="B41" s="100"/>
      <c r="C41" s="101"/>
      <c r="D41" s="15">
        <f>IF(H34="","",+SQRT(H34^2+H35^2+H36^2+H37^2))</f>
        <v>1.0418458483014605</v>
      </c>
      <c r="E41" s="42" t="s">
        <v>33</v>
      </c>
      <c r="F41" s="11"/>
      <c r="G41" s="11" t="s">
        <v>146</v>
      </c>
      <c r="H41" s="15">
        <f>IF(C23="","",C23*100/C25)</f>
        <v>3.8490099009900991</v>
      </c>
      <c r="I41" s="71" t="s">
        <v>33</v>
      </c>
      <c r="J41" s="1"/>
      <c r="K41" s="1"/>
      <c r="L41" s="1"/>
    </row>
    <row r="42" spans="1:12" ht="6.75" customHeight="1">
      <c r="A42" s="10"/>
      <c r="B42" s="9"/>
      <c r="C42" s="6"/>
      <c r="D42" s="14"/>
      <c r="E42" s="9"/>
      <c r="F42" s="11"/>
      <c r="G42" s="12"/>
      <c r="H42" s="11"/>
      <c r="I42" s="8"/>
      <c r="J42" s="1"/>
      <c r="K42" s="1"/>
      <c r="L42" s="1"/>
    </row>
    <row r="43" spans="1:12">
      <c r="A43" s="99" t="s">
        <v>1</v>
      </c>
      <c r="B43" s="100"/>
      <c r="C43" s="101"/>
      <c r="D43" s="15">
        <v>2</v>
      </c>
      <c r="E43" s="9"/>
      <c r="F43" s="11"/>
      <c r="G43" s="12"/>
      <c r="H43" s="11"/>
      <c r="I43" s="8"/>
      <c r="J43" s="1"/>
      <c r="K43" s="1"/>
      <c r="L43" s="1"/>
    </row>
    <row r="44" spans="1:12" ht="6.75" customHeight="1">
      <c r="A44" s="10"/>
      <c r="B44" s="9"/>
      <c r="C44" s="6"/>
      <c r="D44" s="14"/>
      <c r="E44" s="9"/>
      <c r="F44" s="11"/>
      <c r="G44" s="12"/>
      <c r="H44" s="11"/>
      <c r="I44" s="8"/>
      <c r="J44" s="1"/>
      <c r="K44" s="1"/>
      <c r="L44" s="1"/>
    </row>
    <row r="45" spans="1:12" ht="15.75">
      <c r="A45" s="99" t="s">
        <v>0</v>
      </c>
      <c r="B45" s="100"/>
      <c r="C45" s="101"/>
      <c r="D45" s="79">
        <f>IF(D41="","",D43*D41)</f>
        <v>2.0836916966029211</v>
      </c>
      <c r="E45" s="42" t="s">
        <v>33</v>
      </c>
      <c r="F45" s="11"/>
      <c r="G45" s="12"/>
      <c r="H45" s="11"/>
      <c r="I45" s="8"/>
      <c r="J45" s="1"/>
      <c r="K45" s="1"/>
      <c r="L45" s="1"/>
    </row>
    <row r="46" spans="1:12">
      <c r="A46" s="10"/>
      <c r="B46" s="9"/>
      <c r="C46" s="9"/>
      <c r="D46" s="9"/>
      <c r="E46" s="9"/>
      <c r="F46" s="9"/>
      <c r="G46" s="9"/>
      <c r="H46" s="9"/>
      <c r="I46" s="8"/>
      <c r="J46" s="1"/>
      <c r="K46" s="1"/>
      <c r="L46" s="1"/>
    </row>
    <row r="47" spans="1:12">
      <c r="A47" s="7"/>
      <c r="B47" s="6"/>
      <c r="C47" s="6"/>
      <c r="D47" s="6"/>
      <c r="E47" s="6"/>
      <c r="F47" s="6"/>
      <c r="G47" s="6"/>
      <c r="H47" s="6"/>
      <c r="I47" s="5"/>
      <c r="J47" s="1"/>
      <c r="K47" s="1"/>
      <c r="L47" s="1"/>
    </row>
    <row r="48" spans="1:12">
      <c r="A48" s="7"/>
      <c r="B48" s="6"/>
      <c r="C48" s="6"/>
      <c r="D48" s="6"/>
      <c r="E48" s="6"/>
      <c r="F48" s="6"/>
      <c r="G48" s="6"/>
      <c r="H48" s="6"/>
      <c r="I48" s="5"/>
      <c r="J48" s="1"/>
      <c r="K48" s="1"/>
      <c r="L48" s="1"/>
    </row>
    <row r="49" spans="1:12">
      <c r="A49" s="7"/>
      <c r="B49" s="6"/>
      <c r="C49" s="6"/>
      <c r="D49" s="6"/>
      <c r="E49" s="6"/>
      <c r="F49" s="6"/>
      <c r="G49" s="6"/>
      <c r="H49" s="6"/>
      <c r="I49" s="5"/>
      <c r="J49" s="1"/>
      <c r="K49" s="1"/>
      <c r="L49" s="1"/>
    </row>
    <row r="50" spans="1:12">
      <c r="A50" s="7"/>
      <c r="B50" s="6"/>
      <c r="C50" s="6"/>
      <c r="D50" s="6"/>
      <c r="E50" s="6"/>
      <c r="F50" s="6"/>
      <c r="G50" s="6"/>
      <c r="H50" s="6"/>
      <c r="I50" s="5"/>
      <c r="J50" s="1"/>
      <c r="K50" s="1"/>
      <c r="L50" s="1"/>
    </row>
    <row r="51" spans="1:12">
      <c r="A51" s="7"/>
      <c r="B51" s="6"/>
      <c r="C51" s="6"/>
      <c r="D51" s="6"/>
      <c r="E51" s="6"/>
      <c r="F51" s="6"/>
      <c r="G51" s="6"/>
      <c r="H51" s="6"/>
      <c r="I51" s="5"/>
      <c r="J51" s="1"/>
      <c r="K51" s="1"/>
      <c r="L51" s="1"/>
    </row>
    <row r="52" spans="1:12">
      <c r="A52" s="7"/>
      <c r="B52" s="6"/>
      <c r="C52" s="6"/>
      <c r="D52" s="6"/>
      <c r="E52" s="6"/>
      <c r="F52" s="6"/>
      <c r="G52" s="6"/>
      <c r="H52" s="6"/>
      <c r="I52" s="5"/>
      <c r="J52" s="1"/>
      <c r="K52" s="1"/>
      <c r="L52" s="1"/>
    </row>
    <row r="53" spans="1:12">
      <c r="A53" s="7"/>
      <c r="B53" s="6"/>
      <c r="C53" s="6"/>
      <c r="D53" s="6"/>
      <c r="E53" s="6"/>
      <c r="F53" s="6"/>
      <c r="G53" s="6"/>
      <c r="H53" s="6"/>
      <c r="I53" s="5"/>
      <c r="J53" s="1"/>
      <c r="K53" s="1"/>
      <c r="L53" s="1"/>
    </row>
    <row r="54" spans="1:12">
      <c r="A54" s="7"/>
      <c r="B54" s="6"/>
      <c r="C54" s="6"/>
      <c r="D54" s="6"/>
      <c r="E54" s="6"/>
      <c r="F54" s="6"/>
      <c r="G54" s="6"/>
      <c r="H54" s="6"/>
      <c r="I54" s="5"/>
      <c r="J54" s="1"/>
      <c r="K54" s="1"/>
      <c r="L54" s="1"/>
    </row>
    <row r="55" spans="1:12">
      <c r="A55" s="4"/>
      <c r="B55" s="3"/>
      <c r="C55" s="3"/>
      <c r="D55" s="3"/>
      <c r="E55" s="3"/>
      <c r="F55" s="3"/>
      <c r="G55" s="3"/>
      <c r="H55" s="3"/>
      <c r="I55" s="2"/>
      <c r="J55" s="1"/>
      <c r="K55" s="1"/>
      <c r="L55" s="1"/>
    </row>
    <row r="56" spans="1:12">
      <c r="J56" s="1"/>
      <c r="K56" s="1"/>
      <c r="L56" s="1"/>
    </row>
    <row r="57" spans="1:12">
      <c r="J57" s="1"/>
      <c r="K57" s="1"/>
      <c r="L57" s="1"/>
    </row>
    <row r="58" spans="1:12">
      <c r="J58" s="1"/>
      <c r="K58" s="1"/>
      <c r="L58" s="1"/>
    </row>
    <row r="59" spans="1:12">
      <c r="J59" s="1"/>
      <c r="K59" s="1"/>
      <c r="L59" s="1"/>
    </row>
    <row r="60" spans="1:12">
      <c r="J60" s="1"/>
      <c r="K60" s="1"/>
      <c r="L60" s="1"/>
    </row>
    <row r="61" spans="1:12">
      <c r="J61" s="1"/>
      <c r="K61" s="1"/>
      <c r="L61" s="1"/>
    </row>
  </sheetData>
  <sheetProtection password="C464" sheet="1" objects="1" scenarios="1"/>
  <mergeCells count="28">
    <mergeCell ref="D36:E36"/>
    <mergeCell ref="F36:G36"/>
    <mergeCell ref="H36:I36"/>
    <mergeCell ref="D2:I2"/>
    <mergeCell ref="A33:C33"/>
    <mergeCell ref="D33:E33"/>
    <mergeCell ref="F33:G33"/>
    <mergeCell ref="H33:I33"/>
    <mergeCell ref="A34:C34"/>
    <mergeCell ref="D34:E34"/>
    <mergeCell ref="F34:G34"/>
    <mergeCell ref="H34:I34"/>
    <mergeCell ref="A45:C45"/>
    <mergeCell ref="B7:C7"/>
    <mergeCell ref="D5:I5"/>
    <mergeCell ref="F7:G7"/>
    <mergeCell ref="H7:I7"/>
    <mergeCell ref="A37:C37"/>
    <mergeCell ref="D37:E37"/>
    <mergeCell ref="F37:G37"/>
    <mergeCell ref="H37:I37"/>
    <mergeCell ref="A41:C41"/>
    <mergeCell ref="A43:C43"/>
    <mergeCell ref="A35:C35"/>
    <mergeCell ref="D35:E35"/>
    <mergeCell ref="F35:G35"/>
    <mergeCell ref="H35:I35"/>
    <mergeCell ref="A36:C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9153" r:id="rId4">
          <objectPr defaultSize="0" autoPict="0" r:id="rId5">
            <anchor moveWithCells="1" sizeWithCells="1">
              <from>
                <xdr:col>2</xdr:col>
                <xdr:colOff>342900</xdr:colOff>
                <xdr:row>9</xdr:row>
                <xdr:rowOff>19050</xdr:rowOff>
              </from>
              <to>
                <xdr:col>6</xdr:col>
                <xdr:colOff>190500</xdr:colOff>
                <xdr:row>11</xdr:row>
                <xdr:rowOff>104775</xdr:rowOff>
              </to>
            </anchor>
          </objectPr>
        </oleObject>
      </mc:Choice>
      <mc:Fallback>
        <oleObject progId="Equation.3" shapeId="49153" r:id="rId4"/>
      </mc:Fallback>
    </mc:AlternateContent>
    <mc:AlternateContent xmlns:mc="http://schemas.openxmlformats.org/markup-compatibility/2006">
      <mc:Choice Requires="x14">
        <oleObject progId="Equation.3" shapeId="49154" r:id="rId6">
          <objectPr defaultSize="0" autoPict="0" r:id="rId7">
            <anchor moveWithCells="1" sizeWithCells="1">
              <from>
                <xdr:col>1</xdr:col>
                <xdr:colOff>304800</xdr:colOff>
                <xdr:row>13</xdr:row>
                <xdr:rowOff>66675</xdr:rowOff>
              </from>
              <to>
                <xdr:col>6</xdr:col>
                <xdr:colOff>219075</xdr:colOff>
                <xdr:row>16</xdr:row>
                <xdr:rowOff>161925</xdr:rowOff>
              </to>
            </anchor>
          </objectPr>
        </oleObject>
      </mc:Choice>
      <mc:Fallback>
        <oleObject progId="Equation.3" shapeId="49154" r:id="rId6"/>
      </mc:Fallback>
    </mc:AlternateContent>
    <mc:AlternateContent xmlns:mc="http://schemas.openxmlformats.org/markup-compatibility/2006">
      <mc:Choice Requires="x14">
        <oleObject progId="Equation.3" shapeId="49155" r:id="rId8">
          <objectPr defaultSize="0" autoPict="0" r:id="rId9">
            <anchor moveWithCells="1" sizeWithCells="1">
              <from>
                <xdr:col>1</xdr:col>
                <xdr:colOff>342900</xdr:colOff>
                <xdr:row>16</xdr:row>
                <xdr:rowOff>152400</xdr:rowOff>
              </from>
              <to>
                <xdr:col>6</xdr:col>
                <xdr:colOff>257175</xdr:colOff>
                <xdr:row>20</xdr:row>
                <xdr:rowOff>57150</xdr:rowOff>
              </to>
            </anchor>
          </objectPr>
        </oleObject>
      </mc:Choice>
      <mc:Fallback>
        <oleObject progId="Equation.3" shapeId="49155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74"/>
  <sheetViews>
    <sheetView zoomScale="90" zoomScaleNormal="90" workbookViewId="0">
      <selection activeCell="H7" sqref="H7:I7"/>
    </sheetView>
  </sheetViews>
  <sheetFormatPr baseColWidth="10" defaultRowHeight="15"/>
  <cols>
    <col min="1" max="1" width="12.28515625" customWidth="1"/>
    <col min="2" max="4" width="7.7109375" customWidth="1"/>
    <col min="5" max="5" width="8.85546875" customWidth="1"/>
    <col min="6" max="6" width="7.7109375" customWidth="1"/>
    <col min="7" max="7" width="9.140625" customWidth="1"/>
  </cols>
  <sheetData>
    <row r="1" spans="1:12" ht="9" customHeight="1">
      <c r="A1" s="44"/>
      <c r="B1" s="35"/>
      <c r="C1" s="35"/>
      <c r="D1" s="35"/>
      <c r="E1" s="35"/>
      <c r="F1" s="35"/>
      <c r="G1" s="35"/>
      <c r="H1" s="35"/>
      <c r="I1" s="32"/>
    </row>
    <row r="2" spans="1:12" ht="22.5" customHeight="1">
      <c r="A2" s="7"/>
      <c r="B2" s="6"/>
      <c r="C2" s="6"/>
      <c r="D2" s="116" t="s">
        <v>115</v>
      </c>
      <c r="E2" s="116"/>
      <c r="F2" s="116"/>
      <c r="G2" s="116"/>
      <c r="H2" s="116"/>
      <c r="I2" s="117"/>
    </row>
    <row r="3" spans="1:12" ht="12.75" customHeight="1">
      <c r="A3" s="7"/>
      <c r="B3" s="6"/>
      <c r="C3" s="6"/>
      <c r="D3" s="9" t="s">
        <v>116</v>
      </c>
      <c r="E3" s="9"/>
      <c r="F3" s="9"/>
      <c r="H3" s="3"/>
      <c r="I3" s="52" t="s">
        <v>21</v>
      </c>
    </row>
    <row r="4" spans="1:12">
      <c r="A4" s="30" t="s">
        <v>20</v>
      </c>
      <c r="B4" s="18"/>
      <c r="C4" s="18"/>
      <c r="D4" s="18"/>
      <c r="E4" s="18"/>
      <c r="F4" s="18"/>
      <c r="G4" s="18"/>
      <c r="H4" s="60"/>
      <c r="I4" s="17"/>
      <c r="J4" s="1"/>
      <c r="K4" s="1"/>
      <c r="L4" s="1"/>
    </row>
    <row r="5" spans="1:12">
      <c r="A5" s="16" t="s">
        <v>19</v>
      </c>
      <c r="B5" s="9"/>
      <c r="C5" s="9"/>
      <c r="D5" s="123"/>
      <c r="E5" s="125"/>
      <c r="F5" s="125"/>
      <c r="G5" s="125"/>
      <c r="H5" s="125"/>
      <c r="I5" s="124"/>
      <c r="J5" s="1"/>
      <c r="K5" s="1"/>
      <c r="L5" s="1"/>
    </row>
    <row r="6" spans="1:12" ht="6.75" customHeight="1">
      <c r="A6" s="16"/>
      <c r="B6" s="9"/>
      <c r="C6" s="9"/>
      <c r="D6" s="9"/>
      <c r="E6" s="9"/>
      <c r="F6" s="9"/>
      <c r="G6" s="9"/>
      <c r="H6" s="9"/>
      <c r="I6" s="8"/>
      <c r="J6" s="1"/>
      <c r="K6" s="1"/>
      <c r="L6" s="1"/>
    </row>
    <row r="7" spans="1:12">
      <c r="A7" s="16" t="s">
        <v>18</v>
      </c>
      <c r="B7" s="126"/>
      <c r="C7" s="127"/>
      <c r="D7" s="9"/>
      <c r="E7" s="9"/>
      <c r="F7" s="122" t="s">
        <v>114</v>
      </c>
      <c r="G7" s="122"/>
      <c r="H7" s="123"/>
      <c r="I7" s="124"/>
      <c r="J7" s="1"/>
      <c r="K7" s="1"/>
      <c r="L7" s="1"/>
    </row>
    <row r="8" spans="1:12" ht="6.75" customHeight="1">
      <c r="A8" s="16"/>
      <c r="B8" s="9"/>
      <c r="C8" s="9"/>
      <c r="D8" s="9"/>
      <c r="E8" s="9"/>
      <c r="F8" s="9"/>
      <c r="G8" s="9"/>
      <c r="H8" s="9"/>
      <c r="I8" s="8"/>
      <c r="J8" s="1"/>
      <c r="K8" s="1"/>
      <c r="L8" s="1"/>
    </row>
    <row r="9" spans="1:12">
      <c r="A9" s="30" t="s">
        <v>17</v>
      </c>
      <c r="B9" s="41"/>
      <c r="C9" s="41"/>
      <c r="D9" s="41"/>
      <c r="E9" s="41"/>
      <c r="F9" s="41"/>
      <c r="G9" s="41"/>
      <c r="H9" s="41"/>
      <c r="I9" s="40"/>
      <c r="J9" s="1"/>
      <c r="K9" s="1"/>
      <c r="L9" s="1"/>
    </row>
    <row r="10" spans="1:12">
      <c r="A10" s="36"/>
      <c r="B10" s="33"/>
      <c r="C10" s="33"/>
      <c r="D10" s="33"/>
      <c r="E10" s="33"/>
      <c r="F10" s="33"/>
      <c r="G10" s="33"/>
      <c r="H10" s="33"/>
      <c r="I10" s="39"/>
      <c r="J10" s="1"/>
      <c r="K10" s="1"/>
      <c r="L10" s="1"/>
    </row>
    <row r="11" spans="1:12">
      <c r="A11" s="16"/>
      <c r="B11" s="9"/>
      <c r="D11" s="9"/>
      <c r="E11" s="9"/>
      <c r="F11" s="9"/>
      <c r="G11" s="9"/>
      <c r="H11" s="9"/>
      <c r="I11" s="8"/>
      <c r="J11" s="1"/>
      <c r="K11" s="1"/>
      <c r="L11" s="1"/>
    </row>
    <row r="12" spans="1:12">
      <c r="A12" s="16"/>
      <c r="B12" s="9"/>
      <c r="C12" s="9"/>
      <c r="D12" s="9"/>
      <c r="E12" s="9"/>
      <c r="F12" s="9"/>
      <c r="G12" s="9"/>
      <c r="H12" s="9"/>
      <c r="I12" s="8"/>
      <c r="J12" s="1"/>
      <c r="K12" s="1"/>
      <c r="L12" s="1"/>
    </row>
    <row r="13" spans="1:12">
      <c r="A13" s="38" t="s">
        <v>16</v>
      </c>
      <c r="B13" s="37"/>
      <c r="C13" s="18"/>
      <c r="D13" s="18"/>
      <c r="E13" s="18"/>
      <c r="F13" s="18"/>
      <c r="G13" s="18"/>
      <c r="H13" s="18"/>
      <c r="I13" s="17"/>
      <c r="J13" s="1"/>
      <c r="K13" s="1"/>
      <c r="L13" s="1"/>
    </row>
    <row r="14" spans="1:12">
      <c r="A14" s="36"/>
      <c r="B14" s="34"/>
      <c r="C14" s="34"/>
      <c r="D14" s="33"/>
      <c r="E14" s="35"/>
      <c r="F14" s="34"/>
      <c r="G14" s="34"/>
      <c r="H14" s="33"/>
      <c r="I14" s="32"/>
      <c r="J14" s="1"/>
      <c r="K14" s="1"/>
      <c r="L14" s="1"/>
    </row>
    <row r="15" spans="1:12">
      <c r="A15" s="16"/>
      <c r="B15" s="9"/>
      <c r="C15" s="9"/>
      <c r="D15" s="9"/>
      <c r="E15" s="9"/>
      <c r="F15" s="9"/>
      <c r="G15" s="9"/>
      <c r="H15" s="9"/>
      <c r="I15" s="8"/>
      <c r="J15" s="1"/>
      <c r="K15" s="1"/>
      <c r="L15" s="1"/>
    </row>
    <row r="16" spans="1:12">
      <c r="A16" s="16"/>
      <c r="B16" s="9"/>
      <c r="C16" s="9"/>
      <c r="D16" s="9"/>
      <c r="E16" s="9"/>
      <c r="F16" s="9"/>
      <c r="G16" s="9"/>
      <c r="H16" s="9"/>
      <c r="I16" s="8"/>
      <c r="J16" s="1"/>
      <c r="K16" s="1"/>
      <c r="L16" s="1"/>
    </row>
    <row r="17" spans="1:12">
      <c r="A17" s="16"/>
      <c r="B17" s="9"/>
      <c r="C17" s="9"/>
      <c r="D17" s="9"/>
      <c r="E17" s="9"/>
      <c r="F17" s="9"/>
      <c r="G17" s="9"/>
      <c r="H17" s="9"/>
      <c r="I17" s="8"/>
      <c r="J17" s="1"/>
      <c r="K17" s="1"/>
      <c r="L17" s="1"/>
    </row>
    <row r="18" spans="1:12">
      <c r="A18" s="16"/>
      <c r="B18" s="9"/>
      <c r="C18" s="9"/>
      <c r="D18" s="9"/>
      <c r="E18" s="9"/>
      <c r="F18" s="9"/>
      <c r="G18" s="9"/>
      <c r="H18" s="9"/>
      <c r="I18" s="8"/>
      <c r="J18" s="1"/>
      <c r="K18" s="1"/>
      <c r="L18" s="1"/>
    </row>
    <row r="19" spans="1:12">
      <c r="A19" s="16"/>
      <c r="B19" s="9"/>
      <c r="C19" s="9"/>
      <c r="D19" s="9"/>
      <c r="E19" s="9"/>
      <c r="F19" s="9"/>
      <c r="G19" s="9"/>
      <c r="H19" s="9"/>
      <c r="I19" s="8"/>
      <c r="J19" s="1"/>
      <c r="K19" s="1"/>
      <c r="L19" s="1"/>
    </row>
    <row r="20" spans="1:12">
      <c r="A20" s="31"/>
      <c r="B20" s="9"/>
      <c r="C20" s="9"/>
      <c r="D20" s="9"/>
      <c r="E20" s="9"/>
      <c r="F20" s="9"/>
      <c r="G20" s="9"/>
      <c r="H20" s="9"/>
      <c r="I20" s="8"/>
      <c r="J20" s="1"/>
      <c r="K20" s="1"/>
      <c r="L20" s="1"/>
    </row>
    <row r="21" spans="1:12">
      <c r="A21" s="31"/>
      <c r="B21" s="9"/>
      <c r="C21" s="9"/>
      <c r="D21" s="9"/>
      <c r="E21" s="9"/>
      <c r="F21" s="9"/>
      <c r="G21" s="9"/>
      <c r="H21" s="9"/>
      <c r="I21" s="8"/>
      <c r="J21" s="1"/>
      <c r="K21" s="1"/>
      <c r="L21" s="1"/>
    </row>
    <row r="22" spans="1:12">
      <c r="A22" s="31"/>
      <c r="B22" s="9"/>
      <c r="C22" s="9"/>
      <c r="D22" s="9"/>
      <c r="E22" s="9"/>
      <c r="F22" s="9"/>
      <c r="G22" s="9"/>
      <c r="H22" s="118" t="s">
        <v>26</v>
      </c>
      <c r="I22" s="119"/>
      <c r="J22" s="1"/>
      <c r="K22" s="1"/>
      <c r="L22" s="1"/>
    </row>
    <row r="23" spans="1:12">
      <c r="A23" s="31"/>
      <c r="B23" s="9"/>
      <c r="C23" s="9"/>
      <c r="D23" s="9"/>
      <c r="E23" s="9"/>
      <c r="F23" s="9"/>
      <c r="G23" s="9"/>
      <c r="H23" s="120"/>
      <c r="I23" s="121"/>
      <c r="J23" s="1"/>
      <c r="K23" s="1"/>
      <c r="L23" s="1"/>
    </row>
    <row r="24" spans="1:12">
      <c r="A24" s="30" t="s">
        <v>113</v>
      </c>
      <c r="B24" s="18"/>
      <c r="C24" s="18"/>
      <c r="D24" s="18"/>
      <c r="E24" s="18"/>
      <c r="F24" s="18"/>
      <c r="G24" s="18"/>
      <c r="H24" s="18"/>
      <c r="I24" s="17"/>
      <c r="J24" s="1"/>
      <c r="K24" s="1"/>
      <c r="L24" s="1"/>
    </row>
    <row r="25" spans="1:12" ht="6.75" customHeight="1">
      <c r="A25" s="29"/>
      <c r="B25" s="9"/>
      <c r="C25" s="9"/>
      <c r="D25" s="9"/>
      <c r="E25" s="9"/>
      <c r="F25" s="9"/>
      <c r="G25" s="9"/>
      <c r="H25" s="9"/>
      <c r="I25" s="8"/>
      <c r="J25" s="1"/>
      <c r="K25" s="1"/>
      <c r="L25" s="1"/>
    </row>
    <row r="26" spans="1:12" ht="17.25" customHeight="1">
      <c r="A26" s="26" t="s">
        <v>27</v>
      </c>
      <c r="B26" s="9"/>
      <c r="C26" s="61">
        <v>1600.3</v>
      </c>
      <c r="D26" s="6" t="s">
        <v>15</v>
      </c>
      <c r="E26" s="11" t="s">
        <v>25</v>
      </c>
      <c r="F26" s="63">
        <v>0.6</v>
      </c>
      <c r="G26" s="6" t="s">
        <v>15</v>
      </c>
      <c r="H26" s="11"/>
      <c r="I26" s="23"/>
      <c r="L26" s="1"/>
    </row>
    <row r="27" spans="1:12" ht="6.75" customHeight="1">
      <c r="A27" s="10"/>
      <c r="B27" s="9"/>
      <c r="C27" s="9"/>
      <c r="D27" s="6"/>
      <c r="E27" s="11"/>
      <c r="F27" s="20"/>
      <c r="G27" s="6"/>
      <c r="H27" s="11"/>
      <c r="I27" s="23"/>
      <c r="L27" s="1"/>
    </row>
    <row r="28" spans="1:12">
      <c r="A28" s="26" t="s">
        <v>28</v>
      </c>
      <c r="B28" s="9"/>
      <c r="C28" s="61">
        <v>1507.4</v>
      </c>
      <c r="D28" s="6" t="s">
        <v>15</v>
      </c>
      <c r="E28" s="45" t="s">
        <v>34</v>
      </c>
      <c r="F28" s="72">
        <f>IF(C28="","",(100-C28/C26*100))</f>
        <v>5.8051615322126935</v>
      </c>
      <c r="G28" s="27" t="s">
        <v>33</v>
      </c>
      <c r="H28" s="11"/>
      <c r="I28" s="23"/>
      <c r="L28" s="1"/>
    </row>
    <row r="29" spans="1:12" ht="6.75" customHeight="1">
      <c r="A29" s="10"/>
      <c r="B29" s="9"/>
      <c r="C29" s="9"/>
      <c r="D29" s="6"/>
      <c r="E29" s="11"/>
      <c r="F29" s="28"/>
      <c r="G29" s="27"/>
      <c r="H29" s="11"/>
      <c r="I29" s="23"/>
      <c r="L29" s="1"/>
    </row>
    <row r="30" spans="1:12">
      <c r="A30" s="26" t="s">
        <v>30</v>
      </c>
      <c r="B30" s="9"/>
      <c r="C30" s="61">
        <v>1887.1</v>
      </c>
      <c r="D30" s="6" t="s">
        <v>15</v>
      </c>
      <c r="E30" s="45" t="s">
        <v>29</v>
      </c>
      <c r="F30" s="72">
        <f>IF(C32="","",(100-C32/C30*100))</f>
        <v>0.20666631339091168</v>
      </c>
      <c r="G30" s="27" t="s">
        <v>33</v>
      </c>
      <c r="H30" s="11"/>
      <c r="I30" s="23"/>
      <c r="L30" s="1"/>
    </row>
    <row r="31" spans="1:12" ht="6.75" customHeight="1">
      <c r="A31" s="26"/>
      <c r="B31" s="9"/>
      <c r="C31" s="48"/>
      <c r="D31" s="6"/>
      <c r="E31" s="45"/>
      <c r="F31" s="28"/>
      <c r="G31" s="27"/>
      <c r="H31" s="11"/>
      <c r="I31" s="23"/>
      <c r="L31" s="1"/>
    </row>
    <row r="32" spans="1:12">
      <c r="A32" s="26" t="s">
        <v>31</v>
      </c>
      <c r="B32" s="9"/>
      <c r="C32" s="61">
        <v>1883.2</v>
      </c>
      <c r="D32" s="6" t="s">
        <v>15</v>
      </c>
      <c r="E32" s="45"/>
      <c r="F32" s="28"/>
      <c r="G32" s="27"/>
      <c r="H32" s="11"/>
      <c r="I32" s="23"/>
      <c r="L32" s="1"/>
    </row>
    <row r="33" spans="1:12" ht="6.75" customHeight="1">
      <c r="A33" s="10"/>
      <c r="B33" s="9"/>
      <c r="C33" s="9"/>
      <c r="D33" s="6"/>
      <c r="E33" s="11"/>
      <c r="F33" s="20"/>
      <c r="G33" s="6"/>
      <c r="H33" s="11"/>
      <c r="I33" s="23"/>
      <c r="L33" s="1"/>
    </row>
    <row r="34" spans="1:12" ht="17.25" customHeight="1">
      <c r="A34" s="26" t="s">
        <v>37</v>
      </c>
      <c r="B34" s="9"/>
      <c r="C34" s="66">
        <v>1.0999999999999999E-2</v>
      </c>
      <c r="D34" s="6" t="s">
        <v>33</v>
      </c>
      <c r="E34" s="11" t="s">
        <v>13</v>
      </c>
      <c r="F34" s="64">
        <v>2</v>
      </c>
      <c r="G34" s="6"/>
      <c r="H34" s="11"/>
      <c r="I34" s="23"/>
      <c r="L34" s="1"/>
    </row>
    <row r="35" spans="1:12" ht="6.75" customHeight="1">
      <c r="A35" s="10"/>
      <c r="B35" s="9"/>
      <c r="C35" s="48"/>
      <c r="D35" s="6"/>
      <c r="E35" s="11"/>
      <c r="F35" s="20"/>
      <c r="G35" s="6"/>
      <c r="H35" s="11"/>
      <c r="I35" s="23"/>
      <c r="L35" s="1"/>
    </row>
    <row r="36" spans="1:12" ht="17.25" customHeight="1">
      <c r="A36" s="26" t="s">
        <v>38</v>
      </c>
      <c r="B36" s="9"/>
      <c r="C36" s="66">
        <v>2.1000000000000001E-2</v>
      </c>
      <c r="D36" s="6" t="s">
        <v>33</v>
      </c>
      <c r="E36" s="11" t="s">
        <v>13</v>
      </c>
      <c r="F36" s="64">
        <v>3</v>
      </c>
      <c r="G36" s="6"/>
      <c r="H36" s="11"/>
      <c r="I36" s="23"/>
      <c r="L36" s="1"/>
    </row>
    <row r="37" spans="1:12" ht="6.75" customHeight="1">
      <c r="A37" s="10"/>
      <c r="B37" s="9"/>
      <c r="C37" s="48"/>
      <c r="D37" s="6"/>
      <c r="E37" s="11"/>
      <c r="F37" s="20"/>
      <c r="G37" s="6"/>
      <c r="H37" s="11"/>
      <c r="I37" s="23"/>
      <c r="L37" s="1"/>
    </row>
    <row r="38" spans="1:12" ht="17.25" customHeight="1">
      <c r="A38" s="26" t="s">
        <v>12</v>
      </c>
      <c r="B38" s="9"/>
      <c r="C38" s="66">
        <v>0.224</v>
      </c>
      <c r="D38" s="6" t="s">
        <v>33</v>
      </c>
      <c r="E38" s="25" t="s">
        <v>11</v>
      </c>
      <c r="F38" s="24">
        <f>IF(C38="","",SQRT(C38^2-C34^2))</f>
        <v>0.22372974768680182</v>
      </c>
      <c r="G38" s="6" t="s">
        <v>33</v>
      </c>
      <c r="H38" s="11"/>
      <c r="I38" s="23"/>
      <c r="L38" s="1"/>
    </row>
    <row r="39" spans="1:12" ht="6.75" customHeight="1">
      <c r="A39" s="16"/>
      <c r="B39" s="9"/>
      <c r="C39" s="9"/>
      <c r="D39" s="9"/>
      <c r="E39" s="9"/>
      <c r="F39" s="9"/>
      <c r="G39" s="9"/>
      <c r="H39" s="9"/>
      <c r="I39" s="8"/>
      <c r="J39" s="1"/>
      <c r="K39" s="1"/>
      <c r="L39" s="1"/>
    </row>
    <row r="40" spans="1:12">
      <c r="A40" s="19" t="s">
        <v>10</v>
      </c>
      <c r="B40" s="22"/>
      <c r="C40" s="22"/>
      <c r="D40" s="18"/>
      <c r="E40" s="22"/>
      <c r="F40" s="22"/>
      <c r="G40" s="22"/>
      <c r="H40" s="18"/>
      <c r="I40" s="21"/>
    </row>
    <row r="41" spans="1:12" ht="23.25" customHeight="1">
      <c r="A41" s="114" t="s">
        <v>111</v>
      </c>
      <c r="B41" s="114"/>
      <c r="C41" s="114"/>
      <c r="D41" s="114" t="s">
        <v>112</v>
      </c>
      <c r="E41" s="114"/>
      <c r="F41" s="114" t="s">
        <v>7</v>
      </c>
      <c r="G41" s="114"/>
      <c r="H41" s="114" t="s">
        <v>6</v>
      </c>
      <c r="I41" s="114"/>
    </row>
    <row r="42" spans="1:12" ht="20.100000000000001" customHeight="1">
      <c r="A42" s="114" t="s">
        <v>27</v>
      </c>
      <c r="B42" s="114"/>
      <c r="C42" s="114"/>
      <c r="D42" s="115">
        <f>IF(F26="","",F26)</f>
        <v>0.6</v>
      </c>
      <c r="E42" s="115"/>
      <c r="F42" s="98">
        <f>IF(D42="","",(100*(C28/(C26^2))))</f>
        <v>5.8860737654056923E-2</v>
      </c>
      <c r="G42" s="98"/>
      <c r="H42" s="98">
        <f>IF(D42="","",D42*F42)</f>
        <v>3.5316442592434154E-2</v>
      </c>
      <c r="I42" s="98"/>
      <c r="J42" s="49"/>
    </row>
    <row r="43" spans="1:12" ht="20.100000000000001" customHeight="1">
      <c r="A43" s="111" t="s">
        <v>28</v>
      </c>
      <c r="B43" s="112"/>
      <c r="C43" s="113"/>
      <c r="D43" s="104">
        <f>IF(F26="","",F26)</f>
        <v>0.6</v>
      </c>
      <c r="E43" s="105"/>
      <c r="F43" s="102">
        <f>IF(C26="","",(100/C26))</f>
        <v>6.2488283446853719E-2</v>
      </c>
      <c r="G43" s="103"/>
      <c r="H43" s="98">
        <f>IF(D43="","",(D43*F43))</f>
        <v>3.7492970068112232E-2</v>
      </c>
      <c r="I43" s="98"/>
    </row>
    <row r="44" spans="1:12" ht="20.100000000000001" customHeight="1">
      <c r="A44" s="111" t="s">
        <v>32</v>
      </c>
      <c r="B44" s="112"/>
      <c r="C44" s="113"/>
      <c r="D44" s="104">
        <f>IF(F26="","",F26)</f>
        <v>0.6</v>
      </c>
      <c r="E44" s="105"/>
      <c r="F44" s="102">
        <f>IF(C32="","",(100*C32/(C30^2)))</f>
        <v>5.2881847112823427E-2</v>
      </c>
      <c r="G44" s="103"/>
      <c r="H44" s="98">
        <f>IF(D44="","",D44*F44)</f>
        <v>3.1729108267694053E-2</v>
      </c>
      <c r="I44" s="98"/>
      <c r="J44" s="49"/>
    </row>
    <row r="45" spans="1:12" ht="20.100000000000001" customHeight="1">
      <c r="A45" s="111" t="s">
        <v>31</v>
      </c>
      <c r="B45" s="112"/>
      <c r="C45" s="113"/>
      <c r="D45" s="104">
        <f>IF(F26="","",F26)</f>
        <v>0.6</v>
      </c>
      <c r="E45" s="105"/>
      <c r="F45" s="102">
        <f>IF(C30="","",100/C30)</f>
        <v>5.2991362407927511E-2</v>
      </c>
      <c r="G45" s="103"/>
      <c r="H45" s="98">
        <f>IF(D45="","",D45*F45)</f>
        <v>3.1794817444756505E-2</v>
      </c>
      <c r="I45" s="98"/>
    </row>
    <row r="46" spans="1:12" ht="20.100000000000001" customHeight="1">
      <c r="A46" s="111" t="s">
        <v>35</v>
      </c>
      <c r="B46" s="112"/>
      <c r="C46" s="113"/>
      <c r="D46" s="109">
        <f>IF(C34="","",C34)</f>
        <v>1.0999999999999999E-2</v>
      </c>
      <c r="E46" s="110"/>
      <c r="F46" s="102">
        <f>IF(F34="","",1/SQRT(F34))</f>
        <v>0.70710678118654746</v>
      </c>
      <c r="G46" s="103"/>
      <c r="H46" s="98">
        <f>IF(D46="","",D46*F46)</f>
        <v>7.7781745930520212E-3</v>
      </c>
      <c r="I46" s="98"/>
    </row>
    <row r="47" spans="1:12" ht="20.100000000000001" customHeight="1">
      <c r="A47" s="111" t="s">
        <v>36</v>
      </c>
      <c r="B47" s="112"/>
      <c r="C47" s="113"/>
      <c r="D47" s="109">
        <f>IF(C36="","",C36)</f>
        <v>2.1000000000000001E-2</v>
      </c>
      <c r="E47" s="110"/>
      <c r="F47" s="102">
        <f>IF(F36="","",1/SQRT(F36))</f>
        <v>0.57735026918962584</v>
      </c>
      <c r="G47" s="103"/>
      <c r="H47" s="98">
        <f>IF(D47="","",D47*F47)</f>
        <v>1.2124355652982144E-2</v>
      </c>
      <c r="I47" s="98"/>
    </row>
    <row r="48" spans="1:12" ht="20.100000000000001" customHeight="1">
      <c r="A48" s="114" t="s">
        <v>4</v>
      </c>
      <c r="B48" s="114"/>
      <c r="C48" s="114"/>
      <c r="D48" s="106">
        <f>IF(F38="","",F38)</f>
        <v>0.22372974768680182</v>
      </c>
      <c r="E48" s="107"/>
      <c r="F48" s="108">
        <v>1</v>
      </c>
      <c r="G48" s="108"/>
      <c r="H48" s="98">
        <f>IF(D48="","",D48*F48)</f>
        <v>0.22372974768680182</v>
      </c>
      <c r="I48" s="98"/>
    </row>
    <row r="49" spans="1:12">
      <c r="A49" s="19" t="s">
        <v>3</v>
      </c>
      <c r="B49" s="18"/>
      <c r="C49" s="18"/>
      <c r="D49" s="18"/>
      <c r="E49" s="18"/>
      <c r="F49" s="18"/>
      <c r="G49" s="18"/>
      <c r="H49" s="18"/>
      <c r="I49" s="17"/>
      <c r="J49" s="1"/>
      <c r="K49" s="1"/>
      <c r="L49" s="1"/>
    </row>
    <row r="50" spans="1:12" ht="6.75" customHeight="1">
      <c r="A50" s="16"/>
      <c r="B50" s="9"/>
      <c r="C50" s="9"/>
      <c r="D50" s="9"/>
      <c r="E50" s="9"/>
      <c r="F50" s="9"/>
      <c r="G50" s="9"/>
      <c r="H50" s="9"/>
      <c r="I50" s="8"/>
      <c r="J50" s="1"/>
      <c r="K50" s="1"/>
      <c r="L50" s="1"/>
    </row>
    <row r="51" spans="1:12">
      <c r="A51" s="99" t="s">
        <v>2</v>
      </c>
      <c r="B51" s="100"/>
      <c r="C51" s="101"/>
      <c r="D51" s="47">
        <f>IF(D42="","",+SQRT(H42^2+H43^2+H44^2+H45^2+H46^2+H47^2+H48^2))</f>
        <v>0.23437815736480544</v>
      </c>
      <c r="E51" s="6" t="s">
        <v>33</v>
      </c>
      <c r="F51" s="11"/>
      <c r="G51" s="11" t="s">
        <v>140</v>
      </c>
      <c r="H51" s="47">
        <f>IF(C26="","",((100*((C26-C28)/C26))-F30))</f>
        <v>5.5984952188217907</v>
      </c>
      <c r="I51" s="5" t="s">
        <v>145</v>
      </c>
      <c r="J51" s="1"/>
      <c r="K51" s="1"/>
      <c r="L51" s="1"/>
    </row>
    <row r="52" spans="1:12" ht="6.75" customHeight="1">
      <c r="A52" s="10"/>
      <c r="B52" s="9"/>
      <c r="C52" s="6"/>
      <c r="D52" s="14"/>
      <c r="E52" s="9"/>
      <c r="F52" s="11"/>
      <c r="G52" s="12"/>
      <c r="H52" s="11"/>
      <c r="I52" s="8"/>
      <c r="J52" s="1"/>
      <c r="K52" s="1"/>
      <c r="L52" s="1"/>
    </row>
    <row r="53" spans="1:12">
      <c r="A53" s="99" t="s">
        <v>1</v>
      </c>
      <c r="B53" s="100"/>
      <c r="C53" s="101"/>
      <c r="D53" s="15">
        <v>2</v>
      </c>
      <c r="E53" s="9"/>
      <c r="F53" s="11"/>
      <c r="G53" s="12"/>
      <c r="H53" s="11"/>
      <c r="I53" s="8"/>
      <c r="J53" s="1"/>
      <c r="K53" s="1"/>
      <c r="L53" s="1"/>
    </row>
    <row r="54" spans="1:12" ht="6.75" customHeight="1">
      <c r="A54" s="10"/>
      <c r="B54" s="9"/>
      <c r="C54" s="6"/>
      <c r="D54" s="14"/>
      <c r="E54" s="9"/>
      <c r="F54" s="11"/>
      <c r="G54" s="12"/>
      <c r="H54" s="11"/>
      <c r="I54" s="8"/>
      <c r="J54" s="1"/>
      <c r="K54" s="1"/>
      <c r="L54" s="1"/>
    </row>
    <row r="55" spans="1:12" ht="15.75">
      <c r="A55" s="99" t="s">
        <v>0</v>
      </c>
      <c r="B55" s="100"/>
      <c r="C55" s="101"/>
      <c r="D55" s="76">
        <f>IF(D51="","",D53*D51)</f>
        <v>0.46875631472961088</v>
      </c>
      <c r="E55" s="6" t="s">
        <v>33</v>
      </c>
      <c r="F55" s="11"/>
      <c r="G55" s="12"/>
      <c r="H55" s="11"/>
      <c r="I55" s="8"/>
      <c r="J55" s="1"/>
      <c r="K55" s="1"/>
      <c r="L55" s="1"/>
    </row>
    <row r="56" spans="1:12" ht="18.75" customHeight="1">
      <c r="A56" s="10"/>
      <c r="B56" s="9"/>
      <c r="C56" s="9"/>
      <c r="D56" s="9"/>
      <c r="E56" s="9"/>
      <c r="F56" s="9"/>
      <c r="G56" s="9"/>
      <c r="H56" s="9"/>
      <c r="I56" s="8"/>
      <c r="J56" s="1"/>
      <c r="K56" s="1"/>
      <c r="L56" s="1"/>
    </row>
    <row r="57" spans="1:12">
      <c r="A57" s="7"/>
      <c r="B57" s="6"/>
      <c r="C57" s="6"/>
      <c r="D57" s="6"/>
      <c r="E57" s="6"/>
      <c r="F57" s="6"/>
      <c r="G57" s="6"/>
      <c r="H57" s="6"/>
      <c r="I57" s="5"/>
      <c r="J57" s="1"/>
      <c r="K57" s="1"/>
      <c r="L57" s="1"/>
    </row>
    <row r="58" spans="1:12">
      <c r="A58" s="7"/>
      <c r="B58" s="6"/>
      <c r="C58" s="6"/>
      <c r="D58" s="6"/>
      <c r="E58" s="6"/>
      <c r="F58" s="6"/>
      <c r="G58" s="6"/>
      <c r="H58" s="6"/>
      <c r="I58" s="5"/>
      <c r="J58" s="1"/>
      <c r="K58" s="1"/>
      <c r="L58" s="1"/>
    </row>
    <row r="59" spans="1:12">
      <c r="A59" s="7"/>
      <c r="B59" s="6"/>
      <c r="C59" s="6"/>
      <c r="D59" s="6"/>
      <c r="E59" s="6"/>
      <c r="F59" s="6"/>
      <c r="G59" s="6"/>
      <c r="H59" s="6"/>
      <c r="I59" s="5"/>
      <c r="J59" s="1"/>
      <c r="K59" s="1"/>
      <c r="L59" s="1"/>
    </row>
    <row r="60" spans="1:12">
      <c r="A60" s="7"/>
      <c r="B60" s="6"/>
      <c r="C60" s="6"/>
      <c r="D60" s="6"/>
      <c r="E60" s="6"/>
      <c r="F60" s="6"/>
      <c r="G60" s="6"/>
      <c r="H60" s="6"/>
      <c r="I60" s="5"/>
      <c r="J60" s="1"/>
      <c r="K60" s="1"/>
      <c r="L60" s="1"/>
    </row>
    <row r="61" spans="1:12">
      <c r="A61" s="7"/>
      <c r="B61" s="6"/>
      <c r="C61" s="6"/>
      <c r="D61" s="6"/>
      <c r="E61" s="6"/>
      <c r="F61" s="6"/>
      <c r="G61" s="6"/>
      <c r="H61" s="6"/>
      <c r="I61" s="5"/>
      <c r="J61" s="1"/>
      <c r="K61" s="1"/>
      <c r="L61" s="1"/>
    </row>
    <row r="62" spans="1:12">
      <c r="A62" s="7"/>
      <c r="B62" s="6"/>
      <c r="C62" s="6"/>
      <c r="D62" s="6"/>
      <c r="E62" s="6"/>
      <c r="F62" s="6"/>
      <c r="G62" s="6"/>
      <c r="H62" s="6"/>
      <c r="I62" s="5"/>
      <c r="J62" s="1"/>
      <c r="K62" s="1"/>
      <c r="L62" s="1"/>
    </row>
    <row r="63" spans="1:12">
      <c r="A63" s="7"/>
      <c r="B63" s="6"/>
      <c r="C63" s="6"/>
      <c r="D63" s="6"/>
      <c r="E63" s="6"/>
      <c r="F63" s="6"/>
      <c r="G63" s="6"/>
      <c r="H63" s="6"/>
      <c r="I63" s="5"/>
      <c r="J63" s="1"/>
      <c r="K63" s="1"/>
      <c r="L63" s="1"/>
    </row>
    <row r="64" spans="1:12">
      <c r="A64" s="7"/>
      <c r="B64" s="6"/>
      <c r="C64" s="6"/>
      <c r="D64" s="6"/>
      <c r="E64" s="6"/>
      <c r="F64" s="6"/>
      <c r="G64" s="6"/>
      <c r="H64" s="6"/>
      <c r="I64" s="5"/>
      <c r="J64" s="1"/>
      <c r="K64" s="1"/>
      <c r="L64" s="1"/>
    </row>
    <row r="65" spans="1:12">
      <c r="A65" s="7"/>
      <c r="B65" s="6"/>
      <c r="C65" s="6"/>
      <c r="D65" s="6"/>
      <c r="E65" s="6"/>
      <c r="F65" s="6"/>
      <c r="G65" s="6"/>
      <c r="H65" s="6"/>
      <c r="I65" s="5"/>
      <c r="J65" s="1"/>
      <c r="K65" s="1"/>
      <c r="L65" s="1"/>
    </row>
    <row r="66" spans="1:12">
      <c r="A66" s="4"/>
      <c r="B66" s="3"/>
      <c r="C66" s="3"/>
      <c r="D66" s="3"/>
      <c r="E66" s="3"/>
      <c r="F66" s="3"/>
      <c r="G66" s="3"/>
      <c r="H66" s="3"/>
      <c r="I66" s="2"/>
      <c r="J66" s="1"/>
      <c r="K66" s="1"/>
      <c r="L66" s="1"/>
    </row>
    <row r="67" spans="1:12">
      <c r="J67" s="1"/>
      <c r="K67" s="1"/>
      <c r="L67" s="1"/>
    </row>
    <row r="68" spans="1:12">
      <c r="J68" s="1"/>
      <c r="K68" s="1"/>
      <c r="L68" s="1"/>
    </row>
    <row r="69" spans="1:12">
      <c r="J69" s="1"/>
      <c r="K69" s="1"/>
      <c r="L69" s="1"/>
    </row>
    <row r="70" spans="1:12">
      <c r="J70" s="1"/>
      <c r="K70" s="1"/>
      <c r="L70" s="1"/>
    </row>
    <row r="71" spans="1:12">
      <c r="J71" s="1"/>
      <c r="K71" s="1"/>
      <c r="L71" s="1"/>
    </row>
    <row r="72" spans="1:12">
      <c r="J72" s="1"/>
      <c r="K72" s="1"/>
      <c r="L72" s="1"/>
    </row>
    <row r="73" spans="1:12">
      <c r="J73" s="1"/>
      <c r="K73" s="1"/>
      <c r="L73" s="1"/>
    </row>
    <row r="74" spans="1:12">
      <c r="J74" s="1"/>
      <c r="K74" s="1"/>
      <c r="L74" s="1"/>
    </row>
  </sheetData>
  <sheetProtection password="C3A4" sheet="1" objects="1" scenarios="1"/>
  <mergeCells count="41">
    <mergeCell ref="D2:I2"/>
    <mergeCell ref="H22:I23"/>
    <mergeCell ref="A41:C41"/>
    <mergeCell ref="D41:E41"/>
    <mergeCell ref="F41:G41"/>
    <mergeCell ref="H41:I41"/>
    <mergeCell ref="F7:G7"/>
    <mergeCell ref="H7:I7"/>
    <mergeCell ref="D5:I5"/>
    <mergeCell ref="B7:C7"/>
    <mergeCell ref="A42:C42"/>
    <mergeCell ref="D42:E42"/>
    <mergeCell ref="F42:G42"/>
    <mergeCell ref="H42:I42"/>
    <mergeCell ref="A43:C43"/>
    <mergeCell ref="D43:E43"/>
    <mergeCell ref="F43:G43"/>
    <mergeCell ref="H43:I43"/>
    <mergeCell ref="A53:C53"/>
    <mergeCell ref="A55:C55"/>
    <mergeCell ref="A44:C44"/>
    <mergeCell ref="A45:C45"/>
    <mergeCell ref="A47:C47"/>
    <mergeCell ref="A46:C46"/>
    <mergeCell ref="A48:C48"/>
    <mergeCell ref="H46:I46"/>
    <mergeCell ref="A51:C51"/>
    <mergeCell ref="H48:I48"/>
    <mergeCell ref="F44:G44"/>
    <mergeCell ref="F45:G45"/>
    <mergeCell ref="H44:I44"/>
    <mergeCell ref="H45:I45"/>
    <mergeCell ref="H47:I47"/>
    <mergeCell ref="D44:E44"/>
    <mergeCell ref="D45:E45"/>
    <mergeCell ref="D48:E48"/>
    <mergeCell ref="F48:G48"/>
    <mergeCell ref="D47:E47"/>
    <mergeCell ref="F47:G47"/>
    <mergeCell ref="D46:E46"/>
    <mergeCell ref="F46:G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0</xdr:col>
                <xdr:colOff>285750</xdr:colOff>
                <xdr:row>17</xdr:row>
                <xdr:rowOff>161925</xdr:rowOff>
              </from>
              <to>
                <xdr:col>2</xdr:col>
                <xdr:colOff>485775</xdr:colOff>
                <xdr:row>20</xdr:row>
                <xdr:rowOff>85725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 sizeWithCells="1">
              <from>
                <xdr:col>2</xdr:col>
                <xdr:colOff>171450</xdr:colOff>
                <xdr:row>9</xdr:row>
                <xdr:rowOff>19050</xdr:rowOff>
              </from>
              <to>
                <xdr:col>6</xdr:col>
                <xdr:colOff>295275</xdr:colOff>
                <xdr:row>11</xdr:row>
                <xdr:rowOff>180975</xdr:rowOff>
              </to>
            </anchor>
          </objectPr>
        </oleObject>
      </mc:Choice>
      <mc:Fallback>
        <oleObject progId="Equation.3" shapeId="2050" r:id="rId6"/>
      </mc:Fallback>
    </mc:AlternateContent>
    <mc:AlternateContent xmlns:mc="http://schemas.openxmlformats.org/markup-compatibility/2006">
      <mc:Choice Requires="x14">
        <oleObject progId="Equation.3" shapeId="2051" r:id="rId8">
          <objectPr defaultSize="0" autoPict="0" r:id="rId9">
            <anchor moveWithCells="1">
              <from>
                <xdr:col>0</xdr:col>
                <xdr:colOff>76200</xdr:colOff>
                <xdr:row>13</xdr:row>
                <xdr:rowOff>28575</xdr:rowOff>
              </from>
              <to>
                <xdr:col>8</xdr:col>
                <xdr:colOff>104775</xdr:colOff>
                <xdr:row>17</xdr:row>
                <xdr:rowOff>95250</xdr:rowOff>
              </to>
            </anchor>
          </objectPr>
        </oleObject>
      </mc:Choice>
      <mc:Fallback>
        <oleObject progId="Equation.3" shapeId="2051" r:id="rId8"/>
      </mc:Fallback>
    </mc:AlternateContent>
    <mc:AlternateContent xmlns:mc="http://schemas.openxmlformats.org/markup-compatibility/2006">
      <mc:Choice Requires="x14">
        <oleObject progId="Equation.3" shapeId="2052" r:id="rId10">
          <objectPr defaultSize="0" autoPict="0" r:id="rId11">
            <anchor moveWithCells="1" sizeWithCells="1">
              <from>
                <xdr:col>0</xdr:col>
                <xdr:colOff>200025</xdr:colOff>
                <xdr:row>20</xdr:row>
                <xdr:rowOff>85725</xdr:rowOff>
              </from>
              <to>
                <xdr:col>3</xdr:col>
                <xdr:colOff>114300</xdr:colOff>
                <xdr:row>22</xdr:row>
                <xdr:rowOff>171450</xdr:rowOff>
              </to>
            </anchor>
          </objectPr>
        </oleObject>
      </mc:Choice>
      <mc:Fallback>
        <oleObject progId="Equation.3" shapeId="2052" r:id="rId10"/>
      </mc:Fallback>
    </mc:AlternateContent>
    <mc:AlternateContent xmlns:mc="http://schemas.openxmlformats.org/markup-compatibility/2006">
      <mc:Choice Requires="x14">
        <oleObject progId="Equation.3" shapeId="2053" r:id="rId12">
          <objectPr defaultSize="0" autoPict="0" r:id="rId13">
            <anchor moveWithCells="1" sizeWithCells="1">
              <from>
                <xdr:col>7</xdr:col>
                <xdr:colOff>114300</xdr:colOff>
                <xdr:row>18</xdr:row>
                <xdr:rowOff>161925</xdr:rowOff>
              </from>
              <to>
                <xdr:col>8</xdr:col>
                <xdr:colOff>571500</xdr:colOff>
                <xdr:row>20</xdr:row>
                <xdr:rowOff>180975</xdr:rowOff>
              </to>
            </anchor>
          </objectPr>
        </oleObject>
      </mc:Choice>
      <mc:Fallback>
        <oleObject progId="Equation.3" shapeId="2053" r:id="rId12"/>
      </mc:Fallback>
    </mc:AlternateContent>
    <mc:AlternateContent xmlns:mc="http://schemas.openxmlformats.org/markup-compatibility/2006">
      <mc:Choice Requires="x14">
        <oleObject progId="Equation.3" shapeId="2054" r:id="rId14">
          <objectPr defaultSize="0" autoPict="0" r:id="rId15">
            <anchor moveWithCells="1" sizeWithCells="1">
              <from>
                <xdr:col>3</xdr:col>
                <xdr:colOff>285750</xdr:colOff>
                <xdr:row>18</xdr:row>
                <xdr:rowOff>161925</xdr:rowOff>
              </from>
              <to>
                <xdr:col>7</xdr:col>
                <xdr:colOff>114300</xdr:colOff>
                <xdr:row>21</xdr:row>
                <xdr:rowOff>133350</xdr:rowOff>
              </to>
            </anchor>
          </objectPr>
        </oleObject>
      </mc:Choice>
      <mc:Fallback>
        <oleObject progId="Equation.3" shapeId="2054" r:id="rId1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68"/>
  <sheetViews>
    <sheetView topLeftCell="A19" zoomScale="90" zoomScaleNormal="90" workbookViewId="0">
      <selection activeCell="J29" sqref="J29"/>
    </sheetView>
  </sheetViews>
  <sheetFormatPr baseColWidth="10" defaultRowHeight="15"/>
  <cols>
    <col min="1" max="4" width="7.7109375" customWidth="1"/>
    <col min="5" max="5" width="8.85546875" customWidth="1"/>
    <col min="6" max="7" width="7.7109375" customWidth="1"/>
  </cols>
  <sheetData>
    <row r="1" spans="1:12">
      <c r="A1" s="44"/>
      <c r="B1" s="35"/>
      <c r="C1" s="35"/>
      <c r="D1" s="35"/>
      <c r="E1" s="35"/>
      <c r="F1" s="35"/>
      <c r="G1" s="35"/>
      <c r="H1" s="35"/>
      <c r="I1" s="32"/>
    </row>
    <row r="2" spans="1:12" ht="22.5" customHeight="1">
      <c r="A2" s="7"/>
      <c r="B2" s="6"/>
      <c r="C2" s="6"/>
      <c r="D2" s="116" t="s">
        <v>117</v>
      </c>
      <c r="E2" s="116"/>
      <c r="F2" s="116"/>
      <c r="G2" s="116"/>
      <c r="H2" s="116"/>
      <c r="I2" s="117"/>
    </row>
    <row r="3" spans="1:12">
      <c r="A3" s="7"/>
      <c r="B3" s="6"/>
      <c r="C3" s="6"/>
      <c r="D3" s="9" t="s">
        <v>116</v>
      </c>
      <c r="E3" s="9"/>
      <c r="F3" s="9"/>
      <c r="G3" s="9"/>
      <c r="H3" s="9" t="s">
        <v>21</v>
      </c>
      <c r="I3" s="5"/>
    </row>
    <row r="4" spans="1:12">
      <c r="A4" s="30" t="s">
        <v>20</v>
      </c>
      <c r="B4" s="18"/>
      <c r="C4" s="18"/>
      <c r="D4" s="18"/>
      <c r="E4" s="18"/>
      <c r="F4" s="18"/>
      <c r="G4" s="18"/>
      <c r="H4" s="18"/>
      <c r="I4" s="17"/>
      <c r="J4" s="1"/>
      <c r="K4" s="1"/>
      <c r="L4" s="1"/>
    </row>
    <row r="5" spans="1:12">
      <c r="A5" s="16" t="s">
        <v>19</v>
      </c>
      <c r="B5" s="9"/>
      <c r="C5" s="9"/>
      <c r="D5" s="123"/>
      <c r="E5" s="125"/>
      <c r="F5" s="125"/>
      <c r="G5" s="125"/>
      <c r="H5" s="125"/>
      <c r="I5" s="124"/>
      <c r="J5" s="1"/>
      <c r="K5" s="1"/>
      <c r="L5" s="1"/>
    </row>
    <row r="6" spans="1:12" ht="6.75" customHeight="1">
      <c r="A6" s="16"/>
      <c r="B6" s="9"/>
      <c r="C6" s="9"/>
      <c r="D6" s="9"/>
      <c r="E6" s="9"/>
      <c r="F6" s="9"/>
      <c r="G6" s="9"/>
      <c r="H6" s="9"/>
      <c r="I6" s="8"/>
      <c r="J6" s="1"/>
      <c r="K6" s="1"/>
      <c r="L6" s="1"/>
    </row>
    <row r="7" spans="1:12">
      <c r="A7" s="16" t="s">
        <v>18</v>
      </c>
      <c r="B7" s="126"/>
      <c r="C7" s="127"/>
      <c r="D7" s="9"/>
      <c r="E7" s="9"/>
      <c r="F7" s="122" t="s">
        <v>114</v>
      </c>
      <c r="G7" s="122"/>
      <c r="H7" s="123"/>
      <c r="I7" s="124"/>
      <c r="J7" s="1"/>
      <c r="K7" s="1"/>
      <c r="L7" s="1"/>
    </row>
    <row r="8" spans="1:12" ht="6.75" customHeight="1">
      <c r="A8" s="16"/>
      <c r="B8" s="9"/>
      <c r="C8" s="9"/>
      <c r="D8" s="9"/>
      <c r="E8" s="9"/>
      <c r="F8" s="9"/>
      <c r="G8" s="9"/>
      <c r="H8" s="9"/>
      <c r="I8" s="8"/>
      <c r="J8" s="1"/>
      <c r="K8" s="1"/>
      <c r="L8" s="1"/>
    </row>
    <row r="9" spans="1:12">
      <c r="A9" s="30" t="s">
        <v>17</v>
      </c>
      <c r="B9" s="41"/>
      <c r="C9" s="41"/>
      <c r="D9" s="41"/>
      <c r="E9" s="41"/>
      <c r="F9" s="41"/>
      <c r="G9" s="41"/>
      <c r="H9" s="41"/>
      <c r="I9" s="40"/>
      <c r="J9" s="1"/>
      <c r="K9" s="1"/>
      <c r="L9" s="1"/>
    </row>
    <row r="10" spans="1:12">
      <c r="A10" s="36"/>
      <c r="B10" s="33"/>
      <c r="C10" s="33"/>
      <c r="D10" s="33"/>
      <c r="E10" s="33"/>
      <c r="F10" s="33"/>
      <c r="G10" s="33"/>
      <c r="H10" s="33"/>
      <c r="I10" s="39"/>
      <c r="J10" s="1"/>
      <c r="K10" s="1"/>
      <c r="L10" s="1"/>
    </row>
    <row r="11" spans="1:12">
      <c r="A11" s="16"/>
      <c r="B11" s="9"/>
      <c r="D11" s="9"/>
      <c r="E11" s="9"/>
      <c r="F11" s="9"/>
      <c r="G11" s="9"/>
      <c r="H11" s="9"/>
      <c r="I11" s="8"/>
      <c r="J11" s="1"/>
      <c r="K11" s="1"/>
      <c r="L11" s="1"/>
    </row>
    <row r="12" spans="1:12">
      <c r="A12" s="16"/>
      <c r="B12" s="9"/>
      <c r="C12" s="9"/>
      <c r="D12" s="9"/>
      <c r="E12" s="9"/>
      <c r="F12" s="9"/>
      <c r="G12" s="9"/>
      <c r="H12" s="9"/>
      <c r="I12" s="8"/>
      <c r="J12" s="1"/>
      <c r="K12" s="1"/>
      <c r="L12" s="1"/>
    </row>
    <row r="13" spans="1:12">
      <c r="A13" s="38" t="s">
        <v>16</v>
      </c>
      <c r="B13" s="37"/>
      <c r="C13" s="18"/>
      <c r="D13" s="18"/>
      <c r="E13" s="18"/>
      <c r="F13" s="18"/>
      <c r="G13" s="18"/>
      <c r="H13" s="18"/>
      <c r="I13" s="17"/>
      <c r="J13" s="1"/>
      <c r="K13" s="1"/>
      <c r="L13" s="1"/>
    </row>
    <row r="14" spans="1:12">
      <c r="A14" s="36"/>
      <c r="B14" s="34"/>
      <c r="C14" s="34"/>
      <c r="D14" s="33"/>
      <c r="E14" s="35"/>
      <c r="F14" s="34"/>
      <c r="G14" s="34"/>
      <c r="H14" s="33"/>
      <c r="I14" s="32"/>
      <c r="J14" s="1"/>
      <c r="K14" s="1"/>
      <c r="L14" s="1"/>
    </row>
    <row r="15" spans="1:12">
      <c r="A15" s="16"/>
      <c r="B15" s="9"/>
      <c r="C15" s="9"/>
      <c r="D15" s="9"/>
      <c r="E15" s="9"/>
      <c r="F15" s="9"/>
      <c r="G15" s="9"/>
      <c r="H15" s="9"/>
      <c r="I15" s="8"/>
      <c r="J15" s="1"/>
      <c r="K15" s="1"/>
      <c r="L15" s="1"/>
    </row>
    <row r="16" spans="1:12">
      <c r="A16" s="16"/>
      <c r="B16" s="9"/>
      <c r="C16" s="9"/>
      <c r="D16" s="9"/>
      <c r="E16" s="9"/>
      <c r="F16" s="9"/>
      <c r="G16" s="9"/>
      <c r="H16" s="9"/>
      <c r="I16" s="8"/>
      <c r="J16" s="1"/>
      <c r="K16" s="1"/>
      <c r="L16" s="1"/>
    </row>
    <row r="17" spans="1:12">
      <c r="A17" s="16"/>
      <c r="B17" s="9"/>
      <c r="C17" s="9"/>
      <c r="D17" s="9"/>
      <c r="E17" s="9"/>
      <c r="F17" s="9"/>
      <c r="G17" s="9"/>
      <c r="H17" s="9"/>
      <c r="I17" s="8"/>
      <c r="J17" s="1"/>
      <c r="K17" s="1"/>
      <c r="L17" s="1"/>
    </row>
    <row r="18" spans="1:12">
      <c r="A18" s="16"/>
      <c r="B18" s="9"/>
      <c r="C18" s="9"/>
      <c r="D18" s="9"/>
      <c r="E18" s="9"/>
      <c r="F18" s="9"/>
      <c r="G18" s="9"/>
      <c r="H18" s="9"/>
      <c r="I18" s="8"/>
      <c r="J18" s="1"/>
      <c r="K18" s="1"/>
      <c r="L18" s="1"/>
    </row>
    <row r="19" spans="1:12">
      <c r="A19" s="16"/>
      <c r="B19" s="9"/>
      <c r="C19" s="9"/>
      <c r="D19" s="9"/>
      <c r="E19" s="9"/>
      <c r="F19" s="9"/>
      <c r="G19" s="9"/>
      <c r="H19" s="9"/>
      <c r="I19" s="8"/>
      <c r="J19" s="1"/>
      <c r="K19" s="1"/>
      <c r="L19" s="1"/>
    </row>
    <row r="20" spans="1:12">
      <c r="A20" s="31"/>
      <c r="B20" s="9"/>
      <c r="C20" s="9"/>
      <c r="D20" s="9"/>
      <c r="E20" s="9"/>
      <c r="F20" s="9"/>
      <c r="G20" s="9"/>
      <c r="H20" s="9"/>
      <c r="I20" s="8"/>
      <c r="J20" s="1"/>
      <c r="K20" s="1"/>
      <c r="L20" s="1"/>
    </row>
    <row r="21" spans="1:12">
      <c r="A21" s="31"/>
      <c r="B21" s="9"/>
      <c r="C21" s="9"/>
      <c r="D21" s="9"/>
      <c r="E21" s="9"/>
      <c r="F21" s="9"/>
      <c r="G21" s="9"/>
      <c r="H21" s="9"/>
      <c r="I21" s="8"/>
      <c r="J21" s="1"/>
      <c r="K21" s="1"/>
      <c r="L21" s="1"/>
    </row>
    <row r="22" spans="1:12">
      <c r="A22" s="31"/>
      <c r="B22" s="9"/>
      <c r="C22" s="9"/>
      <c r="D22" s="9"/>
      <c r="E22" s="9"/>
      <c r="F22" s="9"/>
      <c r="G22" s="9"/>
      <c r="H22" s="118" t="s">
        <v>22</v>
      </c>
      <c r="I22" s="119"/>
      <c r="J22" s="1"/>
      <c r="K22" s="1"/>
      <c r="L22" s="1"/>
    </row>
    <row r="23" spans="1:12">
      <c r="A23" s="31"/>
      <c r="B23" s="9"/>
      <c r="C23" s="9"/>
      <c r="D23" s="9"/>
      <c r="E23" s="9"/>
      <c r="F23" s="9"/>
      <c r="G23" s="9"/>
      <c r="H23" s="120"/>
      <c r="I23" s="121"/>
      <c r="J23" s="1"/>
      <c r="K23" s="1"/>
      <c r="L23" s="1"/>
    </row>
    <row r="24" spans="1:12">
      <c r="A24" s="30" t="s">
        <v>113</v>
      </c>
      <c r="B24" s="18"/>
      <c r="C24" s="18"/>
      <c r="D24" s="18"/>
      <c r="E24" s="18"/>
      <c r="F24" s="18"/>
      <c r="G24" s="18"/>
      <c r="H24" s="18"/>
      <c r="I24" s="17"/>
      <c r="J24" s="1"/>
      <c r="K24" s="1"/>
      <c r="L24" s="1"/>
    </row>
    <row r="25" spans="1:12" ht="6.75" customHeight="1">
      <c r="A25" s="29"/>
      <c r="B25" s="9"/>
      <c r="C25" s="9"/>
      <c r="D25" s="9"/>
      <c r="E25" s="9"/>
      <c r="F25" s="9"/>
      <c r="G25" s="9"/>
      <c r="H25" s="9"/>
      <c r="I25" s="8"/>
      <c r="J25" s="1"/>
      <c r="K25" s="1"/>
      <c r="L25" s="1"/>
    </row>
    <row r="26" spans="1:12" ht="17.25" customHeight="1">
      <c r="A26" s="26" t="s">
        <v>23</v>
      </c>
      <c r="B26" s="9"/>
      <c r="C26" s="61">
        <v>1382.6</v>
      </c>
      <c r="D26" s="6" t="s">
        <v>15</v>
      </c>
      <c r="E26" s="11" t="s">
        <v>25</v>
      </c>
      <c r="F26" s="63">
        <v>0.6</v>
      </c>
      <c r="G26" s="6" t="s">
        <v>15</v>
      </c>
      <c r="H26" s="11"/>
      <c r="I26" s="23"/>
      <c r="L26" s="1"/>
    </row>
    <row r="27" spans="1:12" ht="6.75" customHeight="1">
      <c r="A27" s="10"/>
      <c r="B27" s="9"/>
      <c r="C27" s="9"/>
      <c r="D27" s="6"/>
      <c r="E27" s="11"/>
      <c r="F27" s="20"/>
      <c r="G27" s="6"/>
      <c r="H27" s="11"/>
      <c r="I27" s="23"/>
      <c r="L27" s="1"/>
    </row>
    <row r="28" spans="1:12">
      <c r="A28" s="26" t="s">
        <v>24</v>
      </c>
      <c r="B28" s="9"/>
      <c r="C28" s="61">
        <v>1314.5</v>
      </c>
      <c r="D28" s="6" t="s">
        <v>15</v>
      </c>
      <c r="E28" s="45" t="s">
        <v>34</v>
      </c>
      <c r="F28" s="46">
        <f>IF(C28="","",100-C28/C26*100)</f>
        <v>4.9255026761174605</v>
      </c>
      <c r="G28" s="27" t="s">
        <v>33</v>
      </c>
      <c r="H28" s="11"/>
      <c r="I28" s="23"/>
      <c r="L28" s="1"/>
    </row>
    <row r="29" spans="1:12" ht="6.75" customHeight="1">
      <c r="A29" s="10"/>
      <c r="B29" s="9"/>
      <c r="C29" s="9"/>
      <c r="D29" s="6"/>
      <c r="E29" s="11"/>
      <c r="F29" s="28"/>
      <c r="G29" s="27"/>
      <c r="H29" s="11"/>
      <c r="I29" s="23"/>
      <c r="L29" s="1"/>
    </row>
    <row r="30" spans="1:12" ht="6.75" customHeight="1">
      <c r="A30" s="10"/>
      <c r="B30" s="9"/>
      <c r="C30" s="9"/>
      <c r="D30" s="6"/>
      <c r="E30" s="11"/>
      <c r="F30" s="20"/>
      <c r="G30" s="6"/>
      <c r="H30" s="11"/>
      <c r="I30" s="23"/>
      <c r="L30" s="1"/>
    </row>
    <row r="31" spans="1:12" ht="17.25" customHeight="1">
      <c r="A31" s="26" t="s">
        <v>14</v>
      </c>
      <c r="B31" s="9"/>
      <c r="C31" s="62">
        <v>6.5000000000000002E-2</v>
      </c>
      <c r="D31" s="6" t="s">
        <v>33</v>
      </c>
      <c r="E31" s="11" t="s">
        <v>13</v>
      </c>
      <c r="F31" s="64">
        <v>2</v>
      </c>
      <c r="G31" s="6"/>
      <c r="H31" s="11"/>
      <c r="I31" s="23"/>
      <c r="L31" s="1"/>
    </row>
    <row r="32" spans="1:12" ht="6.75" customHeight="1">
      <c r="A32" s="10"/>
      <c r="B32" s="9"/>
      <c r="C32" s="48"/>
      <c r="D32" s="6"/>
      <c r="E32" s="11"/>
      <c r="F32" s="20"/>
      <c r="G32" s="6"/>
      <c r="H32" s="11"/>
      <c r="I32" s="23"/>
      <c r="L32" s="1"/>
    </row>
    <row r="33" spans="1:12" ht="17.25" customHeight="1">
      <c r="A33" s="26" t="s">
        <v>12</v>
      </c>
      <c r="B33" s="9"/>
      <c r="C33" s="62">
        <v>0.311</v>
      </c>
      <c r="D33" s="6" t="s">
        <v>33</v>
      </c>
      <c r="E33" s="25" t="s">
        <v>11</v>
      </c>
      <c r="F33" s="24">
        <f>IF(C33="","",SQRT(C33^2-C31^2))</f>
        <v>0.30413155048432577</v>
      </c>
      <c r="G33" s="6" t="s">
        <v>33</v>
      </c>
      <c r="H33" s="11"/>
      <c r="I33" s="23"/>
      <c r="L33" s="1"/>
    </row>
    <row r="34" spans="1:12" ht="6.75" customHeight="1">
      <c r="A34" s="16"/>
      <c r="B34" s="9"/>
      <c r="C34" s="9"/>
      <c r="D34" s="9"/>
      <c r="E34" s="9"/>
      <c r="F34" s="9"/>
      <c r="G34" s="9"/>
      <c r="H34" s="9"/>
      <c r="I34" s="8"/>
      <c r="J34" s="1"/>
      <c r="K34" s="1"/>
      <c r="L34" s="1"/>
    </row>
    <row r="35" spans="1:12">
      <c r="A35" s="19" t="s">
        <v>10</v>
      </c>
      <c r="B35" s="22"/>
      <c r="C35" s="22"/>
      <c r="D35" s="18"/>
      <c r="E35" s="22"/>
      <c r="F35" s="22"/>
      <c r="G35" s="22"/>
      <c r="H35" s="18"/>
      <c r="I35" s="21"/>
    </row>
    <row r="36" spans="1:12" ht="6.75" customHeight="1">
      <c r="A36" s="16"/>
      <c r="B36" s="9"/>
      <c r="C36" s="9"/>
      <c r="D36" s="9"/>
      <c r="E36" s="9"/>
      <c r="F36" s="9"/>
      <c r="G36" s="9"/>
      <c r="H36" s="9"/>
      <c r="I36" s="5"/>
    </row>
    <row r="37" spans="1:12" ht="23.25" customHeight="1">
      <c r="A37" s="107" t="s">
        <v>9</v>
      </c>
      <c r="B37" s="107"/>
      <c r="C37" s="107"/>
      <c r="D37" s="107" t="s">
        <v>8</v>
      </c>
      <c r="E37" s="107"/>
      <c r="F37" s="107" t="s">
        <v>7</v>
      </c>
      <c r="G37" s="107"/>
      <c r="H37" s="107" t="s">
        <v>6</v>
      </c>
      <c r="I37" s="107"/>
    </row>
    <row r="38" spans="1:12" ht="20.100000000000001" customHeight="1">
      <c r="A38" s="107" t="s">
        <v>23</v>
      </c>
      <c r="B38" s="107"/>
      <c r="C38" s="107"/>
      <c r="D38" s="115">
        <f>IF(F26="","",F26)</f>
        <v>0.6</v>
      </c>
      <c r="E38" s="115"/>
      <c r="F38" s="98">
        <f>IF(C28="","",(100*(C28/(C26^2))))</f>
        <v>6.8765006020456057E-2</v>
      </c>
      <c r="G38" s="98"/>
      <c r="H38" s="98">
        <f>IF(D38="","",D38*F38)</f>
        <v>4.125900361227363E-2</v>
      </c>
      <c r="I38" s="98"/>
    </row>
    <row r="39" spans="1:12" ht="20.100000000000001" customHeight="1">
      <c r="A39" s="128" t="s">
        <v>24</v>
      </c>
      <c r="B39" s="129"/>
      <c r="C39" s="110"/>
      <c r="D39" s="104">
        <f>IF(F26="","",F26)</f>
        <v>0.6</v>
      </c>
      <c r="E39" s="105"/>
      <c r="F39" s="102">
        <f>IF(C26="","",(100/C26))</f>
        <v>7.2327498915087524E-2</v>
      </c>
      <c r="G39" s="103"/>
      <c r="H39" s="98">
        <f>IF(D39="","",D39*F39)</f>
        <v>4.3396499349052514E-2</v>
      </c>
      <c r="I39" s="98"/>
    </row>
    <row r="40" spans="1:12" ht="20.100000000000001" customHeight="1">
      <c r="A40" s="128" t="s">
        <v>5</v>
      </c>
      <c r="B40" s="129"/>
      <c r="C40" s="110"/>
      <c r="D40" s="109">
        <f>IF(C31="","",C31)</f>
        <v>6.5000000000000002E-2</v>
      </c>
      <c r="E40" s="110"/>
      <c r="F40" s="102">
        <f>IF(F31="","",1/SQRT(F31))</f>
        <v>0.70710678118654746</v>
      </c>
      <c r="G40" s="103"/>
      <c r="H40" s="98">
        <f>IF(D40="","",D40*F40)</f>
        <v>4.5961940777125586E-2</v>
      </c>
      <c r="I40" s="98"/>
    </row>
    <row r="41" spans="1:12" ht="20.100000000000001" customHeight="1">
      <c r="A41" s="107" t="s">
        <v>4</v>
      </c>
      <c r="B41" s="107"/>
      <c r="C41" s="107"/>
      <c r="D41" s="106">
        <f>IF(F33="","",F33)</f>
        <v>0.30413155048432577</v>
      </c>
      <c r="E41" s="107"/>
      <c r="F41" s="108">
        <v>1</v>
      </c>
      <c r="G41" s="108"/>
      <c r="H41" s="98">
        <f>IF(D41="","",D41*F41)</f>
        <v>0.30413155048432577</v>
      </c>
      <c r="I41" s="98"/>
    </row>
    <row r="42" spans="1:12" ht="6.75" customHeight="1">
      <c r="A42" s="16"/>
      <c r="B42" s="9"/>
      <c r="C42" s="9"/>
      <c r="D42" s="11"/>
      <c r="E42" s="20"/>
      <c r="F42" s="9"/>
      <c r="G42" s="11"/>
      <c r="H42" s="20"/>
      <c r="I42" s="8"/>
    </row>
    <row r="43" spans="1:12">
      <c r="A43" s="19" t="s">
        <v>3</v>
      </c>
      <c r="B43" s="18"/>
      <c r="C43" s="18"/>
      <c r="D43" s="18"/>
      <c r="E43" s="18"/>
      <c r="F43" s="18"/>
      <c r="G43" s="18"/>
      <c r="H43" s="18"/>
      <c r="I43" s="17"/>
      <c r="J43" s="1"/>
      <c r="K43" s="1"/>
      <c r="L43" s="1"/>
    </row>
    <row r="44" spans="1:12" ht="6.75" customHeight="1">
      <c r="A44" s="16"/>
      <c r="B44" s="9"/>
      <c r="C44" s="9"/>
      <c r="D44" s="9"/>
      <c r="E44" s="9"/>
      <c r="F44" s="9"/>
      <c r="G44" s="9"/>
      <c r="H44" s="9"/>
      <c r="I44" s="8"/>
      <c r="J44" s="1"/>
      <c r="K44" s="1"/>
      <c r="L44" s="1"/>
    </row>
    <row r="45" spans="1:12">
      <c r="A45" s="99" t="s">
        <v>2</v>
      </c>
      <c r="B45" s="100"/>
      <c r="C45" s="101"/>
      <c r="D45" s="47">
        <f>IF(H38="","",+SQRT(H38^2+H39^2+H40^2+H41^2))</f>
        <v>0.31335931697466712</v>
      </c>
      <c r="E45" s="6" t="s">
        <v>33</v>
      </c>
      <c r="F45" s="11"/>
      <c r="G45" s="11" t="s">
        <v>140</v>
      </c>
      <c r="H45" s="47">
        <f>IF(C26="","",100*((C26-C28)/C26))</f>
        <v>4.9255026761174534</v>
      </c>
      <c r="I45" s="5" t="s">
        <v>145</v>
      </c>
      <c r="J45" s="1"/>
      <c r="K45" s="1"/>
      <c r="L45" s="1"/>
    </row>
    <row r="46" spans="1:12" ht="6.75" customHeight="1">
      <c r="A46" s="10"/>
      <c r="B46" s="9"/>
      <c r="C46" s="6"/>
      <c r="D46" s="14"/>
      <c r="E46" s="9"/>
      <c r="F46" s="11"/>
      <c r="G46" s="12"/>
      <c r="H46" s="11"/>
      <c r="I46" s="8"/>
      <c r="J46" s="1"/>
      <c r="K46" s="1"/>
      <c r="L46" s="1"/>
    </row>
    <row r="47" spans="1:12">
      <c r="A47" s="99" t="s">
        <v>1</v>
      </c>
      <c r="B47" s="100"/>
      <c r="C47" s="101"/>
      <c r="D47" s="15">
        <v>2</v>
      </c>
      <c r="E47" s="9"/>
      <c r="F47" s="11"/>
      <c r="G47" s="12"/>
      <c r="H47" s="11"/>
      <c r="I47" s="8"/>
      <c r="J47" s="1"/>
      <c r="K47" s="1"/>
      <c r="L47" s="1"/>
    </row>
    <row r="48" spans="1:12" ht="6.75" customHeight="1">
      <c r="A48" s="10"/>
      <c r="B48" s="9"/>
      <c r="C48" s="6"/>
      <c r="D48" s="14"/>
      <c r="E48" s="9"/>
      <c r="F48" s="11"/>
      <c r="G48" s="12"/>
      <c r="H48" s="11"/>
      <c r="I48" s="8"/>
      <c r="J48" s="1"/>
      <c r="K48" s="1"/>
      <c r="L48" s="1"/>
    </row>
    <row r="49" spans="1:12" ht="15.75">
      <c r="A49" s="99" t="s">
        <v>0</v>
      </c>
      <c r="B49" s="100"/>
      <c r="C49" s="101"/>
      <c r="D49" s="76">
        <f>IF(D45="","",D47*D45)</f>
        <v>0.62671863394933425</v>
      </c>
      <c r="E49" s="6" t="s">
        <v>33</v>
      </c>
      <c r="F49" s="11"/>
      <c r="G49" s="12"/>
      <c r="H49" s="11"/>
      <c r="I49" s="8"/>
      <c r="J49" s="1"/>
      <c r="K49" s="1"/>
      <c r="L49" s="1"/>
    </row>
    <row r="50" spans="1:12" ht="6.75" customHeight="1">
      <c r="A50" s="10"/>
      <c r="B50" s="9"/>
      <c r="C50" s="9"/>
      <c r="D50" s="9"/>
      <c r="E50" s="9"/>
      <c r="F50" s="9"/>
      <c r="G50" s="9"/>
      <c r="H50" s="9"/>
      <c r="I50" s="8"/>
      <c r="J50" s="1"/>
      <c r="K50" s="1"/>
      <c r="L50" s="1"/>
    </row>
    <row r="51" spans="1:12">
      <c r="A51" s="7"/>
      <c r="B51" s="6"/>
      <c r="C51" s="6"/>
      <c r="D51" s="6"/>
      <c r="E51" s="6"/>
      <c r="F51" s="6"/>
      <c r="G51" s="6"/>
      <c r="H51" s="6"/>
      <c r="I51" s="5"/>
      <c r="J51" s="1"/>
      <c r="K51" s="1"/>
      <c r="L51" s="1"/>
    </row>
    <row r="52" spans="1:12">
      <c r="A52" s="7"/>
      <c r="B52" s="6"/>
      <c r="C52" s="6"/>
      <c r="D52" s="6"/>
      <c r="E52" s="6"/>
      <c r="F52" s="6"/>
      <c r="G52" s="6"/>
      <c r="H52" s="6"/>
      <c r="I52" s="5"/>
      <c r="J52" s="1"/>
      <c r="K52" s="1"/>
      <c r="L52" s="1"/>
    </row>
    <row r="53" spans="1:12">
      <c r="A53" s="7"/>
      <c r="B53" s="6"/>
      <c r="C53" s="6"/>
      <c r="D53" s="6"/>
      <c r="E53" s="6"/>
      <c r="F53" s="6"/>
      <c r="G53" s="6"/>
      <c r="H53" s="6"/>
      <c r="I53" s="5"/>
      <c r="J53" s="1"/>
      <c r="K53" s="1"/>
      <c r="L53" s="1"/>
    </row>
    <row r="54" spans="1:12">
      <c r="A54" s="7"/>
      <c r="B54" s="6"/>
      <c r="C54" s="6"/>
      <c r="D54" s="6"/>
      <c r="E54" s="6"/>
      <c r="F54" s="6"/>
      <c r="G54" s="6"/>
      <c r="H54" s="6"/>
      <c r="I54" s="5"/>
      <c r="J54" s="1"/>
      <c r="K54" s="1"/>
      <c r="L54" s="1"/>
    </row>
    <row r="55" spans="1:12">
      <c r="A55" s="7"/>
      <c r="B55" s="6"/>
      <c r="C55" s="6"/>
      <c r="D55" s="6"/>
      <c r="E55" s="6"/>
      <c r="F55" s="6"/>
      <c r="G55" s="6"/>
      <c r="H55" s="6"/>
      <c r="I55" s="5"/>
      <c r="J55" s="1"/>
      <c r="K55" s="1"/>
      <c r="L55" s="1"/>
    </row>
    <row r="56" spans="1:12">
      <c r="A56" s="7"/>
      <c r="B56" s="6"/>
      <c r="C56" s="6"/>
      <c r="D56" s="6"/>
      <c r="E56" s="6"/>
      <c r="F56" s="6"/>
      <c r="G56" s="6"/>
      <c r="H56" s="6"/>
      <c r="I56" s="5"/>
      <c r="J56" s="1"/>
      <c r="K56" s="1"/>
      <c r="L56" s="1"/>
    </row>
    <row r="57" spans="1:12">
      <c r="A57" s="7"/>
      <c r="B57" s="6"/>
      <c r="C57" s="6"/>
      <c r="D57" s="6"/>
      <c r="E57" s="6"/>
      <c r="F57" s="6"/>
      <c r="G57" s="6"/>
      <c r="H57" s="6"/>
      <c r="I57" s="5"/>
      <c r="J57" s="1"/>
      <c r="K57" s="1"/>
      <c r="L57" s="1"/>
    </row>
    <row r="58" spans="1:12">
      <c r="A58" s="7"/>
      <c r="B58" s="6"/>
      <c r="C58" s="6"/>
      <c r="D58" s="6"/>
      <c r="E58" s="6"/>
      <c r="F58" s="6"/>
      <c r="G58" s="6"/>
      <c r="H58" s="6"/>
      <c r="I58" s="5"/>
      <c r="J58" s="1"/>
      <c r="K58" s="1"/>
      <c r="L58" s="1"/>
    </row>
    <row r="59" spans="1:12">
      <c r="A59" s="7"/>
      <c r="B59" s="6"/>
      <c r="C59" s="6"/>
      <c r="D59" s="6"/>
      <c r="E59" s="6"/>
      <c r="F59" s="6"/>
      <c r="G59" s="6"/>
      <c r="H59" s="6"/>
      <c r="I59" s="5"/>
      <c r="J59" s="1"/>
      <c r="K59" s="1"/>
      <c r="L59" s="1"/>
    </row>
    <row r="60" spans="1:12">
      <c r="A60" s="4"/>
      <c r="B60" s="3"/>
      <c r="C60" s="3"/>
      <c r="D60" s="3"/>
      <c r="E60" s="3"/>
      <c r="F60" s="3"/>
      <c r="G60" s="3"/>
      <c r="H60" s="3"/>
      <c r="I60" s="2"/>
      <c r="J60" s="1"/>
      <c r="K60" s="1"/>
      <c r="L60" s="1"/>
    </row>
    <row r="61" spans="1:12">
      <c r="J61" s="1"/>
      <c r="K61" s="1"/>
      <c r="L61" s="1"/>
    </row>
    <row r="62" spans="1:12">
      <c r="J62" s="1"/>
      <c r="K62" s="1"/>
      <c r="L62" s="1"/>
    </row>
    <row r="63" spans="1:12">
      <c r="J63" s="1"/>
      <c r="K63" s="1"/>
      <c r="L63" s="1"/>
    </row>
    <row r="64" spans="1:12">
      <c r="J64" s="1"/>
      <c r="K64" s="1"/>
      <c r="L64" s="1"/>
    </row>
    <row r="65" spans="10:12">
      <c r="J65" s="1"/>
      <c r="K65" s="1"/>
      <c r="L65" s="1"/>
    </row>
    <row r="66" spans="10:12">
      <c r="J66" s="1"/>
      <c r="K66" s="1"/>
      <c r="L66" s="1"/>
    </row>
    <row r="67" spans="10:12">
      <c r="J67" s="1"/>
      <c r="K67" s="1"/>
      <c r="L67" s="1"/>
    </row>
    <row r="68" spans="10:12">
      <c r="J68" s="1"/>
      <c r="K68" s="1"/>
      <c r="L68" s="1"/>
    </row>
  </sheetData>
  <sheetProtection password="C3A4" sheet="1" objects="1" scenarios="1"/>
  <mergeCells count="29">
    <mergeCell ref="A49:C49"/>
    <mergeCell ref="A41:C41"/>
    <mergeCell ref="D41:E41"/>
    <mergeCell ref="F41:G41"/>
    <mergeCell ref="H41:I41"/>
    <mergeCell ref="A45:C45"/>
    <mergeCell ref="A47:C47"/>
    <mergeCell ref="A39:C39"/>
    <mergeCell ref="D39:E39"/>
    <mergeCell ref="F39:G39"/>
    <mergeCell ref="H39:I39"/>
    <mergeCell ref="A40:C40"/>
    <mergeCell ref="D40:E40"/>
    <mergeCell ref="F40:G40"/>
    <mergeCell ref="H40:I40"/>
    <mergeCell ref="A38:C38"/>
    <mergeCell ref="D38:E38"/>
    <mergeCell ref="F38:G38"/>
    <mergeCell ref="H38:I38"/>
    <mergeCell ref="H22:I23"/>
    <mergeCell ref="D2:I2"/>
    <mergeCell ref="A37:C37"/>
    <mergeCell ref="D37:E37"/>
    <mergeCell ref="F37:G37"/>
    <mergeCell ref="H37:I37"/>
    <mergeCell ref="F7:G7"/>
    <mergeCell ref="H7:I7"/>
    <mergeCell ref="D5:I5"/>
    <mergeCell ref="B7:C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9" r:id="rId4">
          <objectPr defaultSize="0" autoPict="0" r:id="rId5">
            <anchor moveWithCells="1" sizeWithCells="1">
              <from>
                <xdr:col>0</xdr:col>
                <xdr:colOff>161925</xdr:colOff>
                <xdr:row>18</xdr:row>
                <xdr:rowOff>161925</xdr:rowOff>
              </from>
              <to>
                <xdr:col>2</xdr:col>
                <xdr:colOff>314325</xdr:colOff>
                <xdr:row>22</xdr:row>
                <xdr:rowOff>0</xdr:rowOff>
              </to>
            </anchor>
          </objectPr>
        </oleObject>
      </mc:Choice>
      <mc:Fallback>
        <oleObject progId="Equation.3" shapeId="1029" r:id="rId4"/>
      </mc:Fallback>
    </mc:AlternateContent>
    <mc:AlternateContent xmlns:mc="http://schemas.openxmlformats.org/markup-compatibility/2006">
      <mc:Choice Requires="x14">
        <oleObject progId="Equation.3" shapeId="1030" r:id="rId6">
          <objectPr defaultSize="0" autoPict="0" r:id="rId7">
            <anchor moveWithCells="1" sizeWithCells="1">
              <from>
                <xdr:col>2</xdr:col>
                <xdr:colOff>400050</xdr:colOff>
                <xdr:row>9</xdr:row>
                <xdr:rowOff>9525</xdr:rowOff>
              </from>
              <to>
                <xdr:col>5</xdr:col>
                <xdr:colOff>485775</xdr:colOff>
                <xdr:row>11</xdr:row>
                <xdr:rowOff>95250</xdr:rowOff>
              </to>
            </anchor>
          </objectPr>
        </oleObject>
      </mc:Choice>
      <mc:Fallback>
        <oleObject progId="Equation.3" shapeId="1030" r:id="rId6"/>
      </mc:Fallback>
    </mc:AlternateContent>
    <mc:AlternateContent xmlns:mc="http://schemas.openxmlformats.org/markup-compatibility/2006">
      <mc:Choice Requires="x14">
        <oleObject progId="Equation.3" shapeId="1031" r:id="rId8">
          <objectPr defaultSize="0" autoPict="0" r:id="rId9">
            <anchor moveWithCells="1">
              <from>
                <xdr:col>0</xdr:col>
                <xdr:colOff>76200</xdr:colOff>
                <xdr:row>13</xdr:row>
                <xdr:rowOff>28575</xdr:rowOff>
              </from>
              <to>
                <xdr:col>8</xdr:col>
                <xdr:colOff>504825</xdr:colOff>
                <xdr:row>17</xdr:row>
                <xdr:rowOff>95250</xdr:rowOff>
              </to>
            </anchor>
          </objectPr>
        </oleObject>
      </mc:Choice>
      <mc:Fallback>
        <oleObject progId="Equation.3" shapeId="1031" r:id="rId8"/>
      </mc:Fallback>
    </mc:AlternateContent>
    <mc:AlternateContent xmlns:mc="http://schemas.openxmlformats.org/markup-compatibility/2006">
      <mc:Choice Requires="x14">
        <oleObject progId="Equation.3" shapeId="1032" r:id="rId10">
          <objectPr defaultSize="0" autoPict="0" r:id="rId11">
            <anchor moveWithCells="1" sizeWithCells="1">
              <from>
                <xdr:col>3</xdr:col>
                <xdr:colOff>200025</xdr:colOff>
                <xdr:row>18</xdr:row>
                <xdr:rowOff>123825</xdr:rowOff>
              </from>
              <to>
                <xdr:col>6</xdr:col>
                <xdr:colOff>447675</xdr:colOff>
                <xdr:row>21</xdr:row>
                <xdr:rowOff>161925</xdr:rowOff>
              </to>
            </anchor>
          </objectPr>
        </oleObject>
      </mc:Choice>
      <mc:Fallback>
        <oleObject progId="Equation.3" shapeId="1032" r:id="rId10"/>
      </mc:Fallback>
    </mc:AlternateContent>
    <mc:AlternateContent xmlns:mc="http://schemas.openxmlformats.org/markup-compatibility/2006">
      <mc:Choice Requires="x14">
        <oleObject progId="Equation.3" shapeId="1034" r:id="rId12">
          <objectPr defaultSize="0" autoPict="0" r:id="rId13">
            <anchor moveWithCells="1" sizeWithCells="1">
              <from>
                <xdr:col>7</xdr:col>
                <xdr:colOff>104775</xdr:colOff>
                <xdr:row>18</xdr:row>
                <xdr:rowOff>161925</xdr:rowOff>
              </from>
              <to>
                <xdr:col>8</xdr:col>
                <xdr:colOff>714375</xdr:colOff>
                <xdr:row>21</xdr:row>
                <xdr:rowOff>38100</xdr:rowOff>
              </to>
            </anchor>
          </objectPr>
        </oleObject>
      </mc:Choice>
      <mc:Fallback>
        <oleObject progId="Equation.3" shapeId="1034" r:id="rId12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="87" zoomScaleNormal="87" workbookViewId="0">
      <selection activeCell="K23" sqref="K23"/>
    </sheetView>
  </sheetViews>
  <sheetFormatPr baseColWidth="10" defaultRowHeight="15"/>
  <cols>
    <col min="1" max="1" width="8" customWidth="1"/>
    <col min="2" max="2" width="8.28515625" customWidth="1"/>
    <col min="3" max="3" width="9.5703125" customWidth="1"/>
    <col min="4" max="4" width="7.7109375" customWidth="1"/>
    <col min="5" max="5" width="8.85546875" customWidth="1"/>
    <col min="6" max="7" width="7.7109375" customWidth="1"/>
    <col min="257" max="257" width="8" customWidth="1"/>
    <col min="258" max="258" width="8.28515625" customWidth="1"/>
    <col min="259" max="259" width="9.5703125" customWidth="1"/>
    <col min="260" max="260" width="7.7109375" customWidth="1"/>
    <col min="261" max="261" width="8.85546875" customWidth="1"/>
    <col min="262" max="263" width="7.7109375" customWidth="1"/>
    <col min="513" max="513" width="8" customWidth="1"/>
    <col min="514" max="514" width="8.28515625" customWidth="1"/>
    <col min="515" max="515" width="9.5703125" customWidth="1"/>
    <col min="516" max="516" width="7.7109375" customWidth="1"/>
    <col min="517" max="517" width="8.85546875" customWidth="1"/>
    <col min="518" max="519" width="7.7109375" customWidth="1"/>
    <col min="769" max="769" width="8" customWidth="1"/>
    <col min="770" max="770" width="8.28515625" customWidth="1"/>
    <col min="771" max="771" width="9.5703125" customWidth="1"/>
    <col min="772" max="772" width="7.7109375" customWidth="1"/>
    <col min="773" max="773" width="8.85546875" customWidth="1"/>
    <col min="774" max="775" width="7.7109375" customWidth="1"/>
    <col min="1025" max="1025" width="8" customWidth="1"/>
    <col min="1026" max="1026" width="8.28515625" customWidth="1"/>
    <col min="1027" max="1027" width="9.5703125" customWidth="1"/>
    <col min="1028" max="1028" width="7.7109375" customWidth="1"/>
    <col min="1029" max="1029" width="8.85546875" customWidth="1"/>
    <col min="1030" max="1031" width="7.7109375" customWidth="1"/>
    <col min="1281" max="1281" width="8" customWidth="1"/>
    <col min="1282" max="1282" width="8.28515625" customWidth="1"/>
    <col min="1283" max="1283" width="9.5703125" customWidth="1"/>
    <col min="1284" max="1284" width="7.7109375" customWidth="1"/>
    <col min="1285" max="1285" width="8.85546875" customWidth="1"/>
    <col min="1286" max="1287" width="7.7109375" customWidth="1"/>
    <col min="1537" max="1537" width="8" customWidth="1"/>
    <col min="1538" max="1538" width="8.28515625" customWidth="1"/>
    <col min="1539" max="1539" width="9.5703125" customWidth="1"/>
    <col min="1540" max="1540" width="7.7109375" customWidth="1"/>
    <col min="1541" max="1541" width="8.85546875" customWidth="1"/>
    <col min="1542" max="1543" width="7.7109375" customWidth="1"/>
    <col min="1793" max="1793" width="8" customWidth="1"/>
    <col min="1794" max="1794" width="8.28515625" customWidth="1"/>
    <col min="1795" max="1795" width="9.5703125" customWidth="1"/>
    <col min="1796" max="1796" width="7.7109375" customWidth="1"/>
    <col min="1797" max="1797" width="8.85546875" customWidth="1"/>
    <col min="1798" max="1799" width="7.7109375" customWidth="1"/>
    <col min="2049" max="2049" width="8" customWidth="1"/>
    <col min="2050" max="2050" width="8.28515625" customWidth="1"/>
    <col min="2051" max="2051" width="9.5703125" customWidth="1"/>
    <col min="2052" max="2052" width="7.7109375" customWidth="1"/>
    <col min="2053" max="2053" width="8.85546875" customWidth="1"/>
    <col min="2054" max="2055" width="7.7109375" customWidth="1"/>
    <col min="2305" max="2305" width="8" customWidth="1"/>
    <col min="2306" max="2306" width="8.28515625" customWidth="1"/>
    <col min="2307" max="2307" width="9.5703125" customWidth="1"/>
    <col min="2308" max="2308" width="7.7109375" customWidth="1"/>
    <col min="2309" max="2309" width="8.85546875" customWidth="1"/>
    <col min="2310" max="2311" width="7.7109375" customWidth="1"/>
    <col min="2561" max="2561" width="8" customWidth="1"/>
    <col min="2562" max="2562" width="8.28515625" customWidth="1"/>
    <col min="2563" max="2563" width="9.5703125" customWidth="1"/>
    <col min="2564" max="2564" width="7.7109375" customWidth="1"/>
    <col min="2565" max="2565" width="8.85546875" customWidth="1"/>
    <col min="2566" max="2567" width="7.7109375" customWidth="1"/>
    <col min="2817" max="2817" width="8" customWidth="1"/>
    <col min="2818" max="2818" width="8.28515625" customWidth="1"/>
    <col min="2819" max="2819" width="9.5703125" customWidth="1"/>
    <col min="2820" max="2820" width="7.7109375" customWidth="1"/>
    <col min="2821" max="2821" width="8.85546875" customWidth="1"/>
    <col min="2822" max="2823" width="7.7109375" customWidth="1"/>
    <col min="3073" max="3073" width="8" customWidth="1"/>
    <col min="3074" max="3074" width="8.28515625" customWidth="1"/>
    <col min="3075" max="3075" width="9.5703125" customWidth="1"/>
    <col min="3076" max="3076" width="7.7109375" customWidth="1"/>
    <col min="3077" max="3077" width="8.85546875" customWidth="1"/>
    <col min="3078" max="3079" width="7.7109375" customWidth="1"/>
    <col min="3329" max="3329" width="8" customWidth="1"/>
    <col min="3330" max="3330" width="8.28515625" customWidth="1"/>
    <col min="3331" max="3331" width="9.5703125" customWidth="1"/>
    <col min="3332" max="3332" width="7.7109375" customWidth="1"/>
    <col min="3333" max="3333" width="8.85546875" customWidth="1"/>
    <col min="3334" max="3335" width="7.7109375" customWidth="1"/>
    <col min="3585" max="3585" width="8" customWidth="1"/>
    <col min="3586" max="3586" width="8.28515625" customWidth="1"/>
    <col min="3587" max="3587" width="9.5703125" customWidth="1"/>
    <col min="3588" max="3588" width="7.7109375" customWidth="1"/>
    <col min="3589" max="3589" width="8.85546875" customWidth="1"/>
    <col min="3590" max="3591" width="7.7109375" customWidth="1"/>
    <col min="3841" max="3841" width="8" customWidth="1"/>
    <col min="3842" max="3842" width="8.28515625" customWidth="1"/>
    <col min="3843" max="3843" width="9.5703125" customWidth="1"/>
    <col min="3844" max="3844" width="7.7109375" customWidth="1"/>
    <col min="3845" max="3845" width="8.85546875" customWidth="1"/>
    <col min="3846" max="3847" width="7.7109375" customWidth="1"/>
    <col min="4097" max="4097" width="8" customWidth="1"/>
    <col min="4098" max="4098" width="8.28515625" customWidth="1"/>
    <col min="4099" max="4099" width="9.5703125" customWidth="1"/>
    <col min="4100" max="4100" width="7.7109375" customWidth="1"/>
    <col min="4101" max="4101" width="8.85546875" customWidth="1"/>
    <col min="4102" max="4103" width="7.7109375" customWidth="1"/>
    <col min="4353" max="4353" width="8" customWidth="1"/>
    <col min="4354" max="4354" width="8.28515625" customWidth="1"/>
    <col min="4355" max="4355" width="9.5703125" customWidth="1"/>
    <col min="4356" max="4356" width="7.7109375" customWidth="1"/>
    <col min="4357" max="4357" width="8.85546875" customWidth="1"/>
    <col min="4358" max="4359" width="7.7109375" customWidth="1"/>
    <col min="4609" max="4609" width="8" customWidth="1"/>
    <col min="4610" max="4610" width="8.28515625" customWidth="1"/>
    <col min="4611" max="4611" width="9.5703125" customWidth="1"/>
    <col min="4612" max="4612" width="7.7109375" customWidth="1"/>
    <col min="4613" max="4613" width="8.85546875" customWidth="1"/>
    <col min="4614" max="4615" width="7.7109375" customWidth="1"/>
    <col min="4865" max="4865" width="8" customWidth="1"/>
    <col min="4866" max="4866" width="8.28515625" customWidth="1"/>
    <col min="4867" max="4867" width="9.5703125" customWidth="1"/>
    <col min="4868" max="4868" width="7.7109375" customWidth="1"/>
    <col min="4869" max="4869" width="8.85546875" customWidth="1"/>
    <col min="4870" max="4871" width="7.7109375" customWidth="1"/>
    <col min="5121" max="5121" width="8" customWidth="1"/>
    <col min="5122" max="5122" width="8.28515625" customWidth="1"/>
    <col min="5123" max="5123" width="9.5703125" customWidth="1"/>
    <col min="5124" max="5124" width="7.7109375" customWidth="1"/>
    <col min="5125" max="5125" width="8.85546875" customWidth="1"/>
    <col min="5126" max="5127" width="7.7109375" customWidth="1"/>
    <col min="5377" max="5377" width="8" customWidth="1"/>
    <col min="5378" max="5378" width="8.28515625" customWidth="1"/>
    <col min="5379" max="5379" width="9.5703125" customWidth="1"/>
    <col min="5380" max="5380" width="7.7109375" customWidth="1"/>
    <col min="5381" max="5381" width="8.85546875" customWidth="1"/>
    <col min="5382" max="5383" width="7.7109375" customWidth="1"/>
    <col min="5633" max="5633" width="8" customWidth="1"/>
    <col min="5634" max="5634" width="8.28515625" customWidth="1"/>
    <col min="5635" max="5635" width="9.5703125" customWidth="1"/>
    <col min="5636" max="5636" width="7.7109375" customWidth="1"/>
    <col min="5637" max="5637" width="8.85546875" customWidth="1"/>
    <col min="5638" max="5639" width="7.7109375" customWidth="1"/>
    <col min="5889" max="5889" width="8" customWidth="1"/>
    <col min="5890" max="5890" width="8.28515625" customWidth="1"/>
    <col min="5891" max="5891" width="9.5703125" customWidth="1"/>
    <col min="5892" max="5892" width="7.7109375" customWidth="1"/>
    <col min="5893" max="5893" width="8.85546875" customWidth="1"/>
    <col min="5894" max="5895" width="7.7109375" customWidth="1"/>
    <col min="6145" max="6145" width="8" customWidth="1"/>
    <col min="6146" max="6146" width="8.28515625" customWidth="1"/>
    <col min="6147" max="6147" width="9.5703125" customWidth="1"/>
    <col min="6148" max="6148" width="7.7109375" customWidth="1"/>
    <col min="6149" max="6149" width="8.85546875" customWidth="1"/>
    <col min="6150" max="6151" width="7.7109375" customWidth="1"/>
    <col min="6401" max="6401" width="8" customWidth="1"/>
    <col min="6402" max="6402" width="8.28515625" customWidth="1"/>
    <col min="6403" max="6403" width="9.5703125" customWidth="1"/>
    <col min="6404" max="6404" width="7.7109375" customWidth="1"/>
    <col min="6405" max="6405" width="8.85546875" customWidth="1"/>
    <col min="6406" max="6407" width="7.7109375" customWidth="1"/>
    <col min="6657" max="6657" width="8" customWidth="1"/>
    <col min="6658" max="6658" width="8.28515625" customWidth="1"/>
    <col min="6659" max="6659" width="9.5703125" customWidth="1"/>
    <col min="6660" max="6660" width="7.7109375" customWidth="1"/>
    <col min="6661" max="6661" width="8.85546875" customWidth="1"/>
    <col min="6662" max="6663" width="7.7109375" customWidth="1"/>
    <col min="6913" max="6913" width="8" customWidth="1"/>
    <col min="6914" max="6914" width="8.28515625" customWidth="1"/>
    <col min="6915" max="6915" width="9.5703125" customWidth="1"/>
    <col min="6916" max="6916" width="7.7109375" customWidth="1"/>
    <col min="6917" max="6917" width="8.85546875" customWidth="1"/>
    <col min="6918" max="6919" width="7.7109375" customWidth="1"/>
    <col min="7169" max="7169" width="8" customWidth="1"/>
    <col min="7170" max="7170" width="8.28515625" customWidth="1"/>
    <col min="7171" max="7171" width="9.5703125" customWidth="1"/>
    <col min="7172" max="7172" width="7.7109375" customWidth="1"/>
    <col min="7173" max="7173" width="8.85546875" customWidth="1"/>
    <col min="7174" max="7175" width="7.7109375" customWidth="1"/>
    <col min="7425" max="7425" width="8" customWidth="1"/>
    <col min="7426" max="7426" width="8.28515625" customWidth="1"/>
    <col min="7427" max="7427" width="9.5703125" customWidth="1"/>
    <col min="7428" max="7428" width="7.7109375" customWidth="1"/>
    <col min="7429" max="7429" width="8.85546875" customWidth="1"/>
    <col min="7430" max="7431" width="7.7109375" customWidth="1"/>
    <col min="7681" max="7681" width="8" customWidth="1"/>
    <col min="7682" max="7682" width="8.28515625" customWidth="1"/>
    <col min="7683" max="7683" width="9.5703125" customWidth="1"/>
    <col min="7684" max="7684" width="7.7109375" customWidth="1"/>
    <col min="7685" max="7685" width="8.85546875" customWidth="1"/>
    <col min="7686" max="7687" width="7.7109375" customWidth="1"/>
    <col min="7937" max="7937" width="8" customWidth="1"/>
    <col min="7938" max="7938" width="8.28515625" customWidth="1"/>
    <col min="7939" max="7939" width="9.5703125" customWidth="1"/>
    <col min="7940" max="7940" width="7.7109375" customWidth="1"/>
    <col min="7941" max="7941" width="8.85546875" customWidth="1"/>
    <col min="7942" max="7943" width="7.7109375" customWidth="1"/>
    <col min="8193" max="8193" width="8" customWidth="1"/>
    <col min="8194" max="8194" width="8.28515625" customWidth="1"/>
    <col min="8195" max="8195" width="9.5703125" customWidth="1"/>
    <col min="8196" max="8196" width="7.7109375" customWidth="1"/>
    <col min="8197" max="8197" width="8.85546875" customWidth="1"/>
    <col min="8198" max="8199" width="7.7109375" customWidth="1"/>
    <col min="8449" max="8449" width="8" customWidth="1"/>
    <col min="8450" max="8450" width="8.28515625" customWidth="1"/>
    <col min="8451" max="8451" width="9.5703125" customWidth="1"/>
    <col min="8452" max="8452" width="7.7109375" customWidth="1"/>
    <col min="8453" max="8453" width="8.85546875" customWidth="1"/>
    <col min="8454" max="8455" width="7.7109375" customWidth="1"/>
    <col min="8705" max="8705" width="8" customWidth="1"/>
    <col min="8706" max="8706" width="8.28515625" customWidth="1"/>
    <col min="8707" max="8707" width="9.5703125" customWidth="1"/>
    <col min="8708" max="8708" width="7.7109375" customWidth="1"/>
    <col min="8709" max="8709" width="8.85546875" customWidth="1"/>
    <col min="8710" max="8711" width="7.7109375" customWidth="1"/>
    <col min="8961" max="8961" width="8" customWidth="1"/>
    <col min="8962" max="8962" width="8.28515625" customWidth="1"/>
    <col min="8963" max="8963" width="9.5703125" customWidth="1"/>
    <col min="8964" max="8964" width="7.7109375" customWidth="1"/>
    <col min="8965" max="8965" width="8.85546875" customWidth="1"/>
    <col min="8966" max="8967" width="7.7109375" customWidth="1"/>
    <col min="9217" max="9217" width="8" customWidth="1"/>
    <col min="9218" max="9218" width="8.28515625" customWidth="1"/>
    <col min="9219" max="9219" width="9.5703125" customWidth="1"/>
    <col min="9220" max="9220" width="7.7109375" customWidth="1"/>
    <col min="9221" max="9221" width="8.85546875" customWidth="1"/>
    <col min="9222" max="9223" width="7.7109375" customWidth="1"/>
    <col min="9473" max="9473" width="8" customWidth="1"/>
    <col min="9474" max="9474" width="8.28515625" customWidth="1"/>
    <col min="9475" max="9475" width="9.5703125" customWidth="1"/>
    <col min="9476" max="9476" width="7.7109375" customWidth="1"/>
    <col min="9477" max="9477" width="8.85546875" customWidth="1"/>
    <col min="9478" max="9479" width="7.7109375" customWidth="1"/>
    <col min="9729" max="9729" width="8" customWidth="1"/>
    <col min="9730" max="9730" width="8.28515625" customWidth="1"/>
    <col min="9731" max="9731" width="9.5703125" customWidth="1"/>
    <col min="9732" max="9732" width="7.7109375" customWidth="1"/>
    <col min="9733" max="9733" width="8.85546875" customWidth="1"/>
    <col min="9734" max="9735" width="7.7109375" customWidth="1"/>
    <col min="9985" max="9985" width="8" customWidth="1"/>
    <col min="9986" max="9986" width="8.28515625" customWidth="1"/>
    <col min="9987" max="9987" width="9.5703125" customWidth="1"/>
    <col min="9988" max="9988" width="7.7109375" customWidth="1"/>
    <col min="9989" max="9989" width="8.85546875" customWidth="1"/>
    <col min="9990" max="9991" width="7.7109375" customWidth="1"/>
    <col min="10241" max="10241" width="8" customWidth="1"/>
    <col min="10242" max="10242" width="8.28515625" customWidth="1"/>
    <col min="10243" max="10243" width="9.5703125" customWidth="1"/>
    <col min="10244" max="10244" width="7.7109375" customWidth="1"/>
    <col min="10245" max="10245" width="8.85546875" customWidth="1"/>
    <col min="10246" max="10247" width="7.7109375" customWidth="1"/>
    <col min="10497" max="10497" width="8" customWidth="1"/>
    <col min="10498" max="10498" width="8.28515625" customWidth="1"/>
    <col min="10499" max="10499" width="9.5703125" customWidth="1"/>
    <col min="10500" max="10500" width="7.7109375" customWidth="1"/>
    <col min="10501" max="10501" width="8.85546875" customWidth="1"/>
    <col min="10502" max="10503" width="7.7109375" customWidth="1"/>
    <col min="10753" max="10753" width="8" customWidth="1"/>
    <col min="10754" max="10754" width="8.28515625" customWidth="1"/>
    <col min="10755" max="10755" width="9.5703125" customWidth="1"/>
    <col min="10756" max="10756" width="7.7109375" customWidth="1"/>
    <col min="10757" max="10757" width="8.85546875" customWidth="1"/>
    <col min="10758" max="10759" width="7.7109375" customWidth="1"/>
    <col min="11009" max="11009" width="8" customWidth="1"/>
    <col min="11010" max="11010" width="8.28515625" customWidth="1"/>
    <col min="11011" max="11011" width="9.5703125" customWidth="1"/>
    <col min="11012" max="11012" width="7.7109375" customWidth="1"/>
    <col min="11013" max="11013" width="8.85546875" customWidth="1"/>
    <col min="11014" max="11015" width="7.7109375" customWidth="1"/>
    <col min="11265" max="11265" width="8" customWidth="1"/>
    <col min="11266" max="11266" width="8.28515625" customWidth="1"/>
    <col min="11267" max="11267" width="9.5703125" customWidth="1"/>
    <col min="11268" max="11268" width="7.7109375" customWidth="1"/>
    <col min="11269" max="11269" width="8.85546875" customWidth="1"/>
    <col min="11270" max="11271" width="7.7109375" customWidth="1"/>
    <col min="11521" max="11521" width="8" customWidth="1"/>
    <col min="11522" max="11522" width="8.28515625" customWidth="1"/>
    <col min="11523" max="11523" width="9.5703125" customWidth="1"/>
    <col min="11524" max="11524" width="7.7109375" customWidth="1"/>
    <col min="11525" max="11525" width="8.85546875" customWidth="1"/>
    <col min="11526" max="11527" width="7.7109375" customWidth="1"/>
    <col min="11777" max="11777" width="8" customWidth="1"/>
    <col min="11778" max="11778" width="8.28515625" customWidth="1"/>
    <col min="11779" max="11779" width="9.5703125" customWidth="1"/>
    <col min="11780" max="11780" width="7.7109375" customWidth="1"/>
    <col min="11781" max="11781" width="8.85546875" customWidth="1"/>
    <col min="11782" max="11783" width="7.7109375" customWidth="1"/>
    <col min="12033" max="12033" width="8" customWidth="1"/>
    <col min="12034" max="12034" width="8.28515625" customWidth="1"/>
    <col min="12035" max="12035" width="9.5703125" customWidth="1"/>
    <col min="12036" max="12036" width="7.7109375" customWidth="1"/>
    <col min="12037" max="12037" width="8.85546875" customWidth="1"/>
    <col min="12038" max="12039" width="7.7109375" customWidth="1"/>
    <col min="12289" max="12289" width="8" customWidth="1"/>
    <col min="12290" max="12290" width="8.28515625" customWidth="1"/>
    <col min="12291" max="12291" width="9.5703125" customWidth="1"/>
    <col min="12292" max="12292" width="7.7109375" customWidth="1"/>
    <col min="12293" max="12293" width="8.85546875" customWidth="1"/>
    <col min="12294" max="12295" width="7.7109375" customWidth="1"/>
    <col min="12545" max="12545" width="8" customWidth="1"/>
    <col min="12546" max="12546" width="8.28515625" customWidth="1"/>
    <col min="12547" max="12547" width="9.5703125" customWidth="1"/>
    <col min="12548" max="12548" width="7.7109375" customWidth="1"/>
    <col min="12549" max="12549" width="8.85546875" customWidth="1"/>
    <col min="12550" max="12551" width="7.7109375" customWidth="1"/>
    <col min="12801" max="12801" width="8" customWidth="1"/>
    <col min="12802" max="12802" width="8.28515625" customWidth="1"/>
    <col min="12803" max="12803" width="9.5703125" customWidth="1"/>
    <col min="12804" max="12804" width="7.7109375" customWidth="1"/>
    <col min="12805" max="12805" width="8.85546875" customWidth="1"/>
    <col min="12806" max="12807" width="7.7109375" customWidth="1"/>
    <col min="13057" max="13057" width="8" customWidth="1"/>
    <col min="13058" max="13058" width="8.28515625" customWidth="1"/>
    <col min="13059" max="13059" width="9.5703125" customWidth="1"/>
    <col min="13060" max="13060" width="7.7109375" customWidth="1"/>
    <col min="13061" max="13061" width="8.85546875" customWidth="1"/>
    <col min="13062" max="13063" width="7.7109375" customWidth="1"/>
    <col min="13313" max="13313" width="8" customWidth="1"/>
    <col min="13314" max="13314" width="8.28515625" customWidth="1"/>
    <col min="13315" max="13315" width="9.5703125" customWidth="1"/>
    <col min="13316" max="13316" width="7.7109375" customWidth="1"/>
    <col min="13317" max="13317" width="8.85546875" customWidth="1"/>
    <col min="13318" max="13319" width="7.7109375" customWidth="1"/>
    <col min="13569" max="13569" width="8" customWidth="1"/>
    <col min="13570" max="13570" width="8.28515625" customWidth="1"/>
    <col min="13571" max="13571" width="9.5703125" customWidth="1"/>
    <col min="13572" max="13572" width="7.7109375" customWidth="1"/>
    <col min="13573" max="13573" width="8.85546875" customWidth="1"/>
    <col min="13574" max="13575" width="7.7109375" customWidth="1"/>
    <col min="13825" max="13825" width="8" customWidth="1"/>
    <col min="13826" max="13826" width="8.28515625" customWidth="1"/>
    <col min="13827" max="13827" width="9.5703125" customWidth="1"/>
    <col min="13828" max="13828" width="7.7109375" customWidth="1"/>
    <col min="13829" max="13829" width="8.85546875" customWidth="1"/>
    <col min="13830" max="13831" width="7.7109375" customWidth="1"/>
    <col min="14081" max="14081" width="8" customWidth="1"/>
    <col min="14082" max="14082" width="8.28515625" customWidth="1"/>
    <col min="14083" max="14083" width="9.5703125" customWidth="1"/>
    <col min="14084" max="14084" width="7.7109375" customWidth="1"/>
    <col min="14085" max="14085" width="8.85546875" customWidth="1"/>
    <col min="14086" max="14087" width="7.7109375" customWidth="1"/>
    <col min="14337" max="14337" width="8" customWidth="1"/>
    <col min="14338" max="14338" width="8.28515625" customWidth="1"/>
    <col min="14339" max="14339" width="9.5703125" customWidth="1"/>
    <col min="14340" max="14340" width="7.7109375" customWidth="1"/>
    <col min="14341" max="14341" width="8.85546875" customWidth="1"/>
    <col min="14342" max="14343" width="7.7109375" customWidth="1"/>
    <col min="14593" max="14593" width="8" customWidth="1"/>
    <col min="14594" max="14594" width="8.28515625" customWidth="1"/>
    <col min="14595" max="14595" width="9.5703125" customWidth="1"/>
    <col min="14596" max="14596" width="7.7109375" customWidth="1"/>
    <col min="14597" max="14597" width="8.85546875" customWidth="1"/>
    <col min="14598" max="14599" width="7.7109375" customWidth="1"/>
    <col min="14849" max="14849" width="8" customWidth="1"/>
    <col min="14850" max="14850" width="8.28515625" customWidth="1"/>
    <col min="14851" max="14851" width="9.5703125" customWidth="1"/>
    <col min="14852" max="14852" width="7.7109375" customWidth="1"/>
    <col min="14853" max="14853" width="8.85546875" customWidth="1"/>
    <col min="14854" max="14855" width="7.7109375" customWidth="1"/>
    <col min="15105" max="15105" width="8" customWidth="1"/>
    <col min="15106" max="15106" width="8.28515625" customWidth="1"/>
    <col min="15107" max="15107" width="9.5703125" customWidth="1"/>
    <col min="15108" max="15108" width="7.7109375" customWidth="1"/>
    <col min="15109" max="15109" width="8.85546875" customWidth="1"/>
    <col min="15110" max="15111" width="7.7109375" customWidth="1"/>
    <col min="15361" max="15361" width="8" customWidth="1"/>
    <col min="15362" max="15362" width="8.28515625" customWidth="1"/>
    <col min="15363" max="15363" width="9.5703125" customWidth="1"/>
    <col min="15364" max="15364" width="7.7109375" customWidth="1"/>
    <col min="15365" max="15365" width="8.85546875" customWidth="1"/>
    <col min="15366" max="15367" width="7.7109375" customWidth="1"/>
    <col min="15617" max="15617" width="8" customWidth="1"/>
    <col min="15618" max="15618" width="8.28515625" customWidth="1"/>
    <col min="15619" max="15619" width="9.5703125" customWidth="1"/>
    <col min="15620" max="15620" width="7.7109375" customWidth="1"/>
    <col min="15621" max="15621" width="8.85546875" customWidth="1"/>
    <col min="15622" max="15623" width="7.7109375" customWidth="1"/>
    <col min="15873" max="15873" width="8" customWidth="1"/>
    <col min="15874" max="15874" width="8.28515625" customWidth="1"/>
    <col min="15875" max="15875" width="9.5703125" customWidth="1"/>
    <col min="15876" max="15876" width="7.7109375" customWidth="1"/>
    <col min="15877" max="15877" width="8.85546875" customWidth="1"/>
    <col min="15878" max="15879" width="7.7109375" customWidth="1"/>
    <col min="16129" max="16129" width="8" customWidth="1"/>
    <col min="16130" max="16130" width="8.28515625" customWidth="1"/>
    <col min="16131" max="16131" width="9.5703125" customWidth="1"/>
    <col min="16132" max="16132" width="7.7109375" customWidth="1"/>
    <col min="16133" max="16133" width="8.85546875" customWidth="1"/>
    <col min="16134" max="16135" width="7.7109375" customWidth="1"/>
  </cols>
  <sheetData>
    <row r="1" spans="1:12">
      <c r="A1" s="44"/>
      <c r="B1" s="35"/>
      <c r="C1" s="35"/>
      <c r="D1" s="130" t="s">
        <v>118</v>
      </c>
      <c r="E1" s="130"/>
      <c r="F1" s="130"/>
      <c r="G1" s="130"/>
      <c r="H1" s="130"/>
      <c r="I1" s="131"/>
    </row>
    <row r="2" spans="1:12" ht="27.75" customHeight="1">
      <c r="A2" s="7"/>
      <c r="B2" s="6"/>
      <c r="C2" s="6"/>
      <c r="D2" s="116"/>
      <c r="E2" s="116"/>
      <c r="F2" s="116"/>
      <c r="G2" s="116"/>
      <c r="H2" s="116"/>
      <c r="I2" s="117"/>
    </row>
    <row r="3" spans="1:12">
      <c r="A3" s="7"/>
      <c r="B3" s="6"/>
      <c r="C3" s="6"/>
      <c r="D3" s="9" t="s">
        <v>116</v>
      </c>
      <c r="E3" s="9"/>
      <c r="F3" s="9"/>
      <c r="G3" s="9"/>
      <c r="H3" s="9" t="s">
        <v>108</v>
      </c>
      <c r="I3" s="5"/>
    </row>
    <row r="4" spans="1:12">
      <c r="A4" s="30" t="s">
        <v>20</v>
      </c>
      <c r="B4" s="18"/>
      <c r="C4" s="18"/>
      <c r="D4" s="18"/>
      <c r="E4" s="18"/>
      <c r="F4" s="18"/>
      <c r="G4" s="18"/>
      <c r="H4" s="18"/>
      <c r="I4" s="17"/>
      <c r="J4" s="1"/>
      <c r="K4" s="1"/>
      <c r="L4" s="1"/>
    </row>
    <row r="5" spans="1:12">
      <c r="A5" s="16" t="s">
        <v>19</v>
      </c>
      <c r="B5" s="9"/>
      <c r="C5" s="9"/>
      <c r="D5" s="123"/>
      <c r="E5" s="125"/>
      <c r="F5" s="125"/>
      <c r="G5" s="125"/>
      <c r="H5" s="125"/>
      <c r="I5" s="124"/>
      <c r="J5" s="1"/>
      <c r="K5" s="1"/>
      <c r="L5" s="1"/>
    </row>
    <row r="6" spans="1:12" ht="4.5" customHeight="1">
      <c r="A6" s="16"/>
      <c r="B6" s="9"/>
      <c r="C6" s="9"/>
      <c r="D6" s="9"/>
      <c r="E6" s="9"/>
      <c r="F6" s="9"/>
      <c r="G6" s="9"/>
      <c r="H6" s="9"/>
      <c r="I6" s="8"/>
      <c r="J6" s="1"/>
      <c r="K6" s="1"/>
      <c r="L6" s="1"/>
    </row>
    <row r="7" spans="1:12">
      <c r="A7" s="16" t="s">
        <v>18</v>
      </c>
      <c r="B7" s="123"/>
      <c r="C7" s="124"/>
      <c r="D7" s="9"/>
      <c r="E7" s="9"/>
      <c r="F7" s="122" t="s">
        <v>114</v>
      </c>
      <c r="G7" s="122"/>
      <c r="H7" s="123"/>
      <c r="I7" s="124"/>
      <c r="J7" s="1"/>
      <c r="K7" s="1"/>
      <c r="L7" s="1"/>
    </row>
    <row r="8" spans="1:12" ht="4.5" customHeight="1">
      <c r="A8" s="16"/>
      <c r="B8" s="9"/>
      <c r="C8" s="9"/>
      <c r="D8" s="9"/>
      <c r="E8" s="9"/>
      <c r="F8" s="9"/>
      <c r="G8" s="9"/>
      <c r="H8" s="9"/>
      <c r="I8" s="8"/>
      <c r="J8" s="1"/>
      <c r="K8" s="1"/>
      <c r="L8" s="1"/>
    </row>
    <row r="9" spans="1:12">
      <c r="A9" s="30" t="s">
        <v>96</v>
      </c>
      <c r="B9" s="41"/>
      <c r="C9" s="41"/>
      <c r="D9" s="41"/>
      <c r="E9" s="41"/>
      <c r="F9" s="41"/>
      <c r="G9" s="41"/>
      <c r="H9" s="41"/>
      <c r="I9" s="40"/>
      <c r="J9" s="1"/>
      <c r="K9" s="1"/>
      <c r="L9" s="1"/>
    </row>
    <row r="10" spans="1:12">
      <c r="A10" s="16"/>
      <c r="D10" s="9"/>
      <c r="E10" s="9"/>
      <c r="F10" s="9"/>
      <c r="G10" s="9"/>
      <c r="H10" s="9"/>
      <c r="I10" s="8"/>
      <c r="J10" s="1"/>
      <c r="K10" s="1"/>
      <c r="L10" s="1"/>
    </row>
    <row r="11" spans="1:12" ht="17.25" customHeight="1">
      <c r="B11" s="9"/>
      <c r="C11" s="9"/>
      <c r="D11" s="9"/>
      <c r="E11" s="9"/>
      <c r="F11" s="9"/>
      <c r="G11" s="9"/>
      <c r="I11" s="8"/>
      <c r="J11" s="1"/>
      <c r="K11" s="1"/>
      <c r="L11" s="1"/>
    </row>
    <row r="12" spans="1:12">
      <c r="A12" s="38" t="s">
        <v>16</v>
      </c>
      <c r="B12" s="37"/>
      <c r="C12" s="18"/>
      <c r="D12" s="18"/>
      <c r="E12" s="18"/>
      <c r="F12" s="18"/>
      <c r="G12" s="18"/>
      <c r="H12" s="18"/>
      <c r="I12" s="17"/>
      <c r="J12" s="1"/>
      <c r="K12" s="1"/>
      <c r="L12" s="1"/>
    </row>
    <row r="13" spans="1:12">
      <c r="A13" s="36"/>
      <c r="B13" s="34"/>
      <c r="C13" s="34"/>
      <c r="D13" s="33"/>
      <c r="E13" s="35"/>
      <c r="F13" s="34"/>
      <c r="G13" s="34"/>
      <c r="H13" s="33"/>
      <c r="I13" s="32"/>
      <c r="J13" s="1"/>
      <c r="K13" s="1"/>
      <c r="L13" s="1"/>
    </row>
    <row r="14" spans="1:12">
      <c r="A14" s="16"/>
      <c r="B14" s="9"/>
      <c r="C14" s="9"/>
      <c r="D14" s="9"/>
      <c r="E14" s="9"/>
      <c r="F14" s="9"/>
      <c r="G14" s="9"/>
      <c r="H14" s="9"/>
      <c r="I14" s="8"/>
      <c r="J14" s="1"/>
      <c r="K14" s="1"/>
      <c r="L14" s="1"/>
    </row>
    <row r="15" spans="1:12">
      <c r="A15" s="16"/>
      <c r="B15" s="9"/>
      <c r="C15" s="9"/>
      <c r="D15" s="9"/>
      <c r="E15" s="9"/>
      <c r="F15" s="9"/>
      <c r="G15" s="9"/>
      <c r="H15" s="9"/>
      <c r="I15" s="8"/>
      <c r="J15" s="1"/>
      <c r="K15" s="1"/>
      <c r="L15" s="1"/>
    </row>
    <row r="16" spans="1:12">
      <c r="A16" s="16"/>
      <c r="B16" s="9"/>
      <c r="C16" s="9"/>
      <c r="D16" s="9"/>
      <c r="E16" s="9"/>
      <c r="F16" s="9"/>
      <c r="G16" s="9"/>
      <c r="H16" s="9"/>
      <c r="I16" s="8"/>
      <c r="J16" s="1"/>
      <c r="K16" s="1"/>
      <c r="L16" s="1"/>
    </row>
    <row r="17" spans="1:12">
      <c r="A17" s="16"/>
      <c r="B17" s="9"/>
      <c r="C17" s="9"/>
      <c r="D17" s="9"/>
      <c r="E17" s="9"/>
      <c r="F17" s="9"/>
      <c r="G17" s="9"/>
      <c r="H17" s="9"/>
      <c r="I17" s="8"/>
      <c r="J17" s="1"/>
      <c r="K17" s="1"/>
      <c r="L17" s="1"/>
    </row>
    <row r="18" spans="1:12">
      <c r="A18" s="16"/>
      <c r="B18" s="9"/>
      <c r="C18" s="9"/>
      <c r="D18" s="9"/>
      <c r="E18" s="9"/>
      <c r="F18" s="9"/>
      <c r="G18" s="9"/>
      <c r="H18" s="9"/>
      <c r="I18" s="8"/>
      <c r="J18" s="1"/>
      <c r="K18" s="1"/>
      <c r="L18" s="1"/>
    </row>
    <row r="19" spans="1:12">
      <c r="A19" s="31"/>
      <c r="B19" s="9"/>
      <c r="C19" s="9"/>
      <c r="D19" s="9"/>
      <c r="E19" s="9"/>
      <c r="F19" s="9"/>
      <c r="G19" s="9"/>
      <c r="H19" s="9"/>
      <c r="I19" s="8"/>
      <c r="J19" s="1"/>
      <c r="K19" s="1"/>
      <c r="L19" s="1"/>
    </row>
    <row r="20" spans="1:12">
      <c r="A20" s="31"/>
      <c r="B20" s="9"/>
      <c r="C20" s="9"/>
      <c r="D20" s="9"/>
      <c r="E20" s="9"/>
      <c r="F20" s="9"/>
      <c r="G20" s="9"/>
      <c r="H20" s="9"/>
      <c r="I20" s="8"/>
      <c r="J20" s="1"/>
      <c r="K20" s="1"/>
      <c r="L20" s="1"/>
    </row>
    <row r="21" spans="1:12">
      <c r="A21" s="31"/>
      <c r="B21" s="9"/>
      <c r="C21" s="9"/>
      <c r="D21" s="9"/>
      <c r="E21" s="9"/>
      <c r="F21" s="9"/>
      <c r="G21" s="9"/>
      <c r="H21" s="9"/>
      <c r="I21" s="8"/>
      <c r="J21" s="1"/>
      <c r="K21" s="1"/>
      <c r="L21" s="1"/>
    </row>
    <row r="22" spans="1:12">
      <c r="A22" s="31"/>
      <c r="B22" s="9"/>
      <c r="C22" s="9"/>
      <c r="D22" s="9"/>
      <c r="E22" s="9"/>
      <c r="F22" s="9"/>
      <c r="G22" s="9"/>
      <c r="H22" s="9"/>
      <c r="I22" s="8"/>
      <c r="J22" s="1"/>
      <c r="K22" s="1"/>
      <c r="L22" s="1"/>
    </row>
    <row r="23" spans="1:12">
      <c r="A23" s="31"/>
      <c r="B23" s="9"/>
      <c r="C23" s="9"/>
      <c r="D23" s="9"/>
      <c r="E23" s="9"/>
      <c r="F23" s="9"/>
      <c r="G23" s="9"/>
      <c r="H23" s="9"/>
      <c r="I23" s="8"/>
      <c r="J23" s="1"/>
      <c r="K23" s="1"/>
      <c r="L23" s="1"/>
    </row>
    <row r="24" spans="1:12" ht="13.5" customHeight="1">
      <c r="A24" s="31"/>
      <c r="B24" s="9"/>
      <c r="C24" s="9"/>
      <c r="D24" s="9"/>
      <c r="E24" s="9"/>
      <c r="F24" s="9"/>
      <c r="G24" s="9"/>
      <c r="H24" s="9"/>
      <c r="I24" s="8"/>
      <c r="J24" s="1"/>
      <c r="K24" s="1"/>
      <c r="L24" s="1"/>
    </row>
    <row r="25" spans="1:12">
      <c r="A25" s="30" t="s">
        <v>113</v>
      </c>
      <c r="B25" s="18"/>
      <c r="C25" s="18"/>
      <c r="D25" s="18"/>
      <c r="E25" s="18"/>
      <c r="F25" s="18"/>
      <c r="G25" s="18"/>
      <c r="H25" s="18"/>
      <c r="I25" s="17"/>
      <c r="J25" s="1"/>
      <c r="K25" s="1"/>
      <c r="L25" s="1"/>
    </row>
    <row r="26" spans="1:12" ht="6.75" customHeight="1">
      <c r="A26" s="29"/>
      <c r="B26" s="9"/>
      <c r="C26" s="9"/>
      <c r="D26" s="9"/>
      <c r="E26" s="9"/>
      <c r="F26" s="9"/>
      <c r="G26" s="9"/>
      <c r="H26" s="9"/>
      <c r="I26" s="8"/>
      <c r="J26" s="1"/>
      <c r="K26" s="1"/>
      <c r="L26" s="1"/>
    </row>
    <row r="27" spans="1:12" ht="17.25" customHeight="1">
      <c r="A27" s="26" t="s">
        <v>98</v>
      </c>
      <c r="B27" s="9"/>
      <c r="C27" s="61">
        <v>1500.9</v>
      </c>
      <c r="D27" s="6" t="s">
        <v>15</v>
      </c>
      <c r="E27" s="11" t="s">
        <v>99</v>
      </c>
      <c r="F27" s="64">
        <v>0.6</v>
      </c>
      <c r="G27" s="6" t="s">
        <v>15</v>
      </c>
      <c r="H27" s="11"/>
      <c r="I27" s="23"/>
      <c r="L27" s="1"/>
    </row>
    <row r="28" spans="1:12" ht="6.75" customHeight="1">
      <c r="A28" s="10"/>
      <c r="B28" s="9"/>
      <c r="C28" s="9"/>
      <c r="D28" s="6"/>
      <c r="E28" s="11"/>
      <c r="F28" s="20"/>
      <c r="G28" s="6"/>
      <c r="H28" s="11"/>
      <c r="I28" s="23"/>
      <c r="L28" s="1"/>
    </row>
    <row r="29" spans="1:12">
      <c r="A29" s="26" t="s">
        <v>104</v>
      </c>
      <c r="B29" s="9"/>
      <c r="C29" s="61">
        <v>1389.6</v>
      </c>
      <c r="D29" s="6" t="s">
        <v>15</v>
      </c>
      <c r="E29" s="11"/>
      <c r="F29" s="28"/>
      <c r="G29" s="27"/>
      <c r="H29" s="11"/>
      <c r="I29" s="23"/>
      <c r="L29" s="1"/>
    </row>
    <row r="30" spans="1:12" ht="6.75" customHeight="1">
      <c r="A30" s="10"/>
      <c r="B30" s="9"/>
      <c r="C30" s="9"/>
      <c r="D30" s="6"/>
      <c r="E30" s="11"/>
      <c r="F30" s="28"/>
      <c r="G30" s="27"/>
      <c r="H30" s="11"/>
      <c r="I30" s="23"/>
      <c r="L30" s="1"/>
    </row>
    <row r="31" spans="1:12">
      <c r="A31" s="26" t="s">
        <v>84</v>
      </c>
      <c r="B31" s="9"/>
      <c r="C31" s="61">
        <v>2.8</v>
      </c>
      <c r="D31" s="6" t="s">
        <v>15</v>
      </c>
      <c r="E31" s="11"/>
      <c r="F31" s="28"/>
      <c r="G31" s="27"/>
      <c r="H31" s="11"/>
      <c r="I31" s="23"/>
      <c r="L31" s="1"/>
    </row>
    <row r="32" spans="1:12" ht="6.75" customHeight="1">
      <c r="A32" s="57"/>
      <c r="B32" s="9"/>
      <c r="C32" s="48"/>
      <c r="D32" s="6"/>
      <c r="E32" s="11"/>
      <c r="F32" s="28"/>
      <c r="G32" s="6"/>
      <c r="H32" s="11"/>
      <c r="I32" s="23"/>
      <c r="L32" s="1"/>
    </row>
    <row r="33" spans="1:12" ht="17.25" customHeight="1">
      <c r="A33" s="26" t="s">
        <v>14</v>
      </c>
      <c r="B33" s="9"/>
      <c r="C33" s="91">
        <v>0.4</v>
      </c>
      <c r="D33" s="6" t="s">
        <v>33</v>
      </c>
      <c r="E33" s="11" t="s">
        <v>13</v>
      </c>
      <c r="F33" s="64">
        <v>2</v>
      </c>
      <c r="G33" s="6"/>
      <c r="H33" s="11"/>
      <c r="I33" s="23"/>
      <c r="L33" s="1"/>
    </row>
    <row r="34" spans="1:12" ht="6.75" customHeight="1">
      <c r="A34" s="10"/>
      <c r="B34" s="9"/>
      <c r="C34" s="9"/>
      <c r="D34" s="6"/>
      <c r="E34" s="11"/>
      <c r="F34" s="20"/>
      <c r="G34" s="6"/>
      <c r="H34" s="11"/>
      <c r="I34" s="23"/>
      <c r="L34" s="1"/>
    </row>
    <row r="35" spans="1:12" ht="17.25" customHeight="1">
      <c r="A35" s="26" t="s">
        <v>12</v>
      </c>
      <c r="B35" s="9"/>
      <c r="C35" s="91">
        <v>0.5</v>
      </c>
      <c r="D35" s="6" t="s">
        <v>33</v>
      </c>
      <c r="E35" s="25" t="s">
        <v>11</v>
      </c>
      <c r="F35" s="24">
        <f>IF(C35="","",(SQRT(C35^2-C33^2)))</f>
        <v>0.29999999999999993</v>
      </c>
      <c r="G35" s="6" t="s">
        <v>33</v>
      </c>
      <c r="H35" s="11"/>
      <c r="I35" s="23"/>
      <c r="L35" s="1"/>
    </row>
    <row r="36" spans="1:12" ht="6.75" customHeight="1">
      <c r="A36" s="16"/>
      <c r="B36" s="9"/>
      <c r="C36" s="9"/>
      <c r="D36" s="9"/>
      <c r="E36" s="9"/>
      <c r="F36" s="9"/>
      <c r="G36" s="9"/>
      <c r="H36" s="9"/>
      <c r="I36" s="8"/>
      <c r="J36" s="1"/>
      <c r="K36" s="1"/>
      <c r="L36" s="1"/>
    </row>
    <row r="37" spans="1:12">
      <c r="A37" s="19" t="s">
        <v>10</v>
      </c>
      <c r="B37" s="22"/>
      <c r="C37" s="22"/>
      <c r="D37" s="18"/>
      <c r="E37" s="22"/>
      <c r="F37" s="22"/>
      <c r="G37" s="22"/>
      <c r="H37" s="18"/>
      <c r="I37" s="21"/>
    </row>
    <row r="38" spans="1:12" ht="6.75" customHeight="1">
      <c r="A38" s="16"/>
      <c r="B38" s="9"/>
      <c r="C38" s="9"/>
      <c r="D38" s="9"/>
      <c r="E38" s="9"/>
      <c r="F38" s="9"/>
      <c r="G38" s="9"/>
      <c r="H38" s="9"/>
      <c r="I38" s="5"/>
    </row>
    <row r="39" spans="1:12" ht="23.25" customHeight="1">
      <c r="A39" s="107" t="s">
        <v>9</v>
      </c>
      <c r="B39" s="107"/>
      <c r="C39" s="107"/>
      <c r="D39" s="107" t="s">
        <v>8</v>
      </c>
      <c r="E39" s="107"/>
      <c r="F39" s="107" t="s">
        <v>7</v>
      </c>
      <c r="G39" s="107"/>
      <c r="H39" s="107" t="s">
        <v>6</v>
      </c>
      <c r="I39" s="107"/>
    </row>
    <row r="40" spans="1:12" ht="20.100000000000001" customHeight="1">
      <c r="A40" s="107" t="s">
        <v>109</v>
      </c>
      <c r="B40" s="107"/>
      <c r="C40" s="107"/>
      <c r="D40" s="107">
        <f>IF(F27="","",F27)</f>
        <v>0.6</v>
      </c>
      <c r="E40" s="107"/>
      <c r="F40" s="98">
        <f>IF(C27="","",SQRT((2*(100/(C27)^2))+((100*(C31-C29))/(C27)^2)^2))</f>
        <v>6.2278569560344367E-2</v>
      </c>
      <c r="G40" s="98"/>
      <c r="H40" s="98">
        <f>IF(D40="","",D40*F40)</f>
        <v>3.7367141736206616E-2</v>
      </c>
      <c r="I40" s="98"/>
    </row>
    <row r="41" spans="1:12" ht="20.100000000000001" customHeight="1">
      <c r="A41" s="128" t="s">
        <v>5</v>
      </c>
      <c r="B41" s="129"/>
      <c r="C41" s="110"/>
      <c r="D41" s="109">
        <f>IF(C33="","",C33)</f>
        <v>0.4</v>
      </c>
      <c r="E41" s="110"/>
      <c r="F41" s="132">
        <f>IF(F33="","",(1/SQRT(F33)))</f>
        <v>0.70710678118654746</v>
      </c>
      <c r="G41" s="133"/>
      <c r="H41" s="98">
        <f>IF(D41="","",D41*F41)</f>
        <v>0.28284271247461901</v>
      </c>
      <c r="I41" s="98"/>
    </row>
    <row r="42" spans="1:12" ht="20.100000000000001" customHeight="1">
      <c r="A42" s="107" t="s">
        <v>4</v>
      </c>
      <c r="B42" s="107"/>
      <c r="C42" s="107"/>
      <c r="D42" s="106">
        <f>IF(F35="","",F35)</f>
        <v>0.29999999999999993</v>
      </c>
      <c r="E42" s="107"/>
      <c r="F42" s="98">
        <v>1</v>
      </c>
      <c r="G42" s="98"/>
      <c r="H42" s="98">
        <f>IF(D42="","",D42*F42)</f>
        <v>0.29999999999999993</v>
      </c>
      <c r="I42" s="98"/>
    </row>
    <row r="43" spans="1:12" ht="6.75" customHeight="1">
      <c r="A43" s="16"/>
      <c r="B43" s="9"/>
      <c r="C43" s="9"/>
      <c r="D43" s="11"/>
      <c r="E43" s="20"/>
      <c r="F43" s="9"/>
      <c r="G43" s="11"/>
      <c r="H43" s="20"/>
      <c r="I43" s="8"/>
    </row>
    <row r="44" spans="1:12">
      <c r="A44" s="19" t="s">
        <v>3</v>
      </c>
      <c r="B44" s="18"/>
      <c r="C44" s="18"/>
      <c r="D44" s="18"/>
      <c r="E44" s="18"/>
      <c r="F44" s="18"/>
      <c r="G44" s="18"/>
      <c r="H44" s="18"/>
      <c r="I44" s="17"/>
      <c r="J44" s="1"/>
      <c r="K44" s="1"/>
      <c r="L44" s="1"/>
    </row>
    <row r="45" spans="1:12" ht="6.75" customHeight="1">
      <c r="A45" s="16"/>
      <c r="B45" s="9"/>
      <c r="C45" s="9"/>
      <c r="D45" s="9"/>
      <c r="E45" s="9"/>
      <c r="F45" s="9"/>
      <c r="G45" s="9"/>
      <c r="H45" s="9"/>
      <c r="I45" s="8"/>
      <c r="J45" s="1"/>
      <c r="K45" s="1"/>
      <c r="L45" s="1"/>
    </row>
    <row r="46" spans="1:12" ht="15" customHeight="1">
      <c r="A46" s="99" t="s">
        <v>2</v>
      </c>
      <c r="B46" s="100"/>
      <c r="C46" s="101"/>
      <c r="D46" s="13">
        <f>IF(H40="","",+SQRT(H40^2+H41^2+H42^2))</f>
        <v>0.41400036628188353</v>
      </c>
      <c r="E46" s="6" t="s">
        <v>33</v>
      </c>
      <c r="F46" s="11" t="s">
        <v>141</v>
      </c>
      <c r="G46" s="90" t="s">
        <v>142</v>
      </c>
      <c r="H46" s="15">
        <f>IF(C27="","",(((C27-C29)+C31)/C27)*100)</f>
        <v>7.6021054034246234</v>
      </c>
      <c r="I46" s="5" t="s">
        <v>33</v>
      </c>
      <c r="J46" s="1"/>
      <c r="K46" s="1"/>
      <c r="L46" s="1"/>
    </row>
    <row r="47" spans="1:12" ht="6.75" customHeight="1">
      <c r="A47" s="10"/>
      <c r="B47" s="9"/>
      <c r="C47" s="6"/>
      <c r="D47" s="14"/>
      <c r="E47" s="9"/>
      <c r="F47" s="11"/>
      <c r="G47" s="12"/>
      <c r="H47" s="65"/>
      <c r="I47" s="8"/>
      <c r="J47" s="1"/>
      <c r="K47" s="1"/>
      <c r="L47" s="1"/>
    </row>
    <row r="48" spans="1:12">
      <c r="A48" s="99" t="s">
        <v>1</v>
      </c>
      <c r="B48" s="100"/>
      <c r="C48" s="101"/>
      <c r="D48" s="15">
        <v>2</v>
      </c>
      <c r="E48" s="9"/>
      <c r="F48" s="11"/>
      <c r="G48" s="58"/>
      <c r="H48" s="14"/>
      <c r="I48" s="59"/>
      <c r="J48" s="1"/>
      <c r="K48" s="1"/>
      <c r="L48" s="1"/>
    </row>
    <row r="49" spans="1:12" ht="6.75" customHeight="1">
      <c r="A49" s="10"/>
      <c r="B49" s="9"/>
      <c r="C49" s="6"/>
      <c r="D49" s="14"/>
      <c r="E49" s="9"/>
      <c r="F49" s="11"/>
      <c r="G49" s="12"/>
      <c r="H49" s="11"/>
      <c r="I49" s="8"/>
      <c r="J49" s="1"/>
      <c r="K49" s="1"/>
      <c r="L49" s="1"/>
    </row>
    <row r="50" spans="1:12" ht="15.75">
      <c r="A50" s="99" t="s">
        <v>0</v>
      </c>
      <c r="B50" s="100"/>
      <c r="C50" s="101"/>
      <c r="D50" s="76">
        <f>IF(D46="","",D48*D46)</f>
        <v>0.82800073256376705</v>
      </c>
      <c r="E50" s="6" t="s">
        <v>33</v>
      </c>
      <c r="F50" s="11"/>
      <c r="G50" s="12"/>
      <c r="H50" s="11"/>
      <c r="I50" s="8"/>
      <c r="J50" s="1"/>
      <c r="K50" s="1"/>
      <c r="L50" s="1"/>
    </row>
    <row r="51" spans="1:12" ht="6.75" customHeight="1">
      <c r="A51" s="10"/>
      <c r="B51" s="9"/>
      <c r="C51" s="9"/>
      <c r="D51" s="9"/>
      <c r="E51" s="9"/>
      <c r="F51" s="9"/>
      <c r="G51" s="9"/>
      <c r="H51" s="9"/>
      <c r="I51" s="8"/>
      <c r="J51" s="1"/>
      <c r="K51" s="1"/>
      <c r="L51" s="1"/>
    </row>
    <row r="52" spans="1:12">
      <c r="A52" s="7"/>
      <c r="B52" s="6"/>
      <c r="C52" s="6"/>
      <c r="D52" s="6"/>
      <c r="E52" s="6"/>
      <c r="F52" s="6"/>
      <c r="G52" s="6"/>
      <c r="H52" s="6"/>
      <c r="I52" s="5"/>
      <c r="J52" s="1"/>
      <c r="K52" s="1"/>
      <c r="L52" s="1"/>
    </row>
    <row r="53" spans="1:12">
      <c r="A53" s="7"/>
      <c r="B53" s="6"/>
      <c r="C53" s="6"/>
      <c r="D53" s="6"/>
      <c r="E53" s="6"/>
      <c r="F53" s="6"/>
      <c r="G53" s="6"/>
      <c r="H53" s="6"/>
      <c r="I53" s="5"/>
      <c r="J53" s="1"/>
      <c r="K53" s="1"/>
      <c r="L53" s="1"/>
    </row>
    <row r="54" spans="1:12">
      <c r="A54" s="7"/>
      <c r="B54" s="6"/>
      <c r="C54" s="6"/>
      <c r="D54" s="6"/>
      <c r="E54" s="6"/>
      <c r="F54" s="6"/>
      <c r="G54" s="6"/>
      <c r="H54" s="6"/>
      <c r="I54" s="5"/>
      <c r="J54" s="1"/>
      <c r="K54" s="1"/>
      <c r="L54" s="1"/>
    </row>
    <row r="55" spans="1:12">
      <c r="A55" s="7"/>
      <c r="B55" s="6"/>
      <c r="C55" s="6"/>
      <c r="D55" s="6"/>
      <c r="E55" s="6"/>
      <c r="F55" s="6"/>
      <c r="G55" s="6"/>
      <c r="H55" s="6"/>
      <c r="I55" s="5"/>
      <c r="J55" s="1"/>
      <c r="K55" s="1"/>
      <c r="L55" s="1"/>
    </row>
    <row r="56" spans="1:12">
      <c r="A56" s="7"/>
      <c r="B56" s="6"/>
      <c r="C56" s="6"/>
      <c r="D56" s="6"/>
      <c r="E56" s="6"/>
      <c r="F56" s="6"/>
      <c r="G56" s="6"/>
      <c r="H56" s="6"/>
      <c r="I56" s="5"/>
      <c r="J56" s="1"/>
      <c r="K56" s="1"/>
      <c r="L56" s="1"/>
    </row>
    <row r="57" spans="1:12">
      <c r="A57" s="7"/>
      <c r="B57" s="6"/>
      <c r="C57" s="6"/>
      <c r="D57" s="6"/>
      <c r="E57" s="6"/>
      <c r="F57" s="6"/>
      <c r="G57" s="6"/>
      <c r="H57" s="6"/>
      <c r="I57" s="5"/>
      <c r="J57" s="1"/>
      <c r="K57" s="1"/>
      <c r="L57" s="1"/>
    </row>
    <row r="58" spans="1:12">
      <c r="A58" s="7"/>
      <c r="B58" s="6"/>
      <c r="C58" s="6"/>
      <c r="D58" s="6"/>
      <c r="E58" s="6"/>
      <c r="F58" s="6"/>
      <c r="G58" s="6"/>
      <c r="H58" s="6"/>
      <c r="I58" s="5"/>
      <c r="J58" s="1"/>
      <c r="K58" s="1"/>
      <c r="L58" s="1"/>
    </row>
    <row r="59" spans="1:12">
      <c r="A59" s="7"/>
      <c r="B59" s="6"/>
      <c r="C59" s="6"/>
      <c r="D59" s="6"/>
      <c r="E59" s="6"/>
      <c r="F59" s="6"/>
      <c r="G59" s="6"/>
      <c r="H59" s="6"/>
      <c r="I59" s="5"/>
      <c r="J59" s="1"/>
      <c r="K59" s="1"/>
      <c r="L59" s="1"/>
    </row>
    <row r="60" spans="1:12">
      <c r="A60" s="7"/>
      <c r="B60" s="6"/>
      <c r="C60" s="6"/>
      <c r="D60" s="6"/>
      <c r="E60" s="6"/>
      <c r="F60" s="6"/>
      <c r="G60" s="6"/>
      <c r="H60" s="6"/>
      <c r="I60" s="5"/>
      <c r="J60" s="1"/>
      <c r="K60" s="1"/>
      <c r="L60" s="1"/>
    </row>
    <row r="61" spans="1:12">
      <c r="A61" s="4"/>
      <c r="B61" s="3"/>
      <c r="C61" s="3"/>
      <c r="D61" s="3"/>
      <c r="E61" s="3"/>
      <c r="F61" s="3"/>
      <c r="G61" s="3"/>
      <c r="H61" s="3"/>
      <c r="I61" s="2"/>
      <c r="J61" s="1"/>
      <c r="K61" s="1"/>
      <c r="L61" s="1"/>
    </row>
    <row r="62" spans="1:12">
      <c r="J62" s="1"/>
      <c r="K62" s="1"/>
      <c r="L62" s="1"/>
    </row>
    <row r="63" spans="1:12">
      <c r="J63" s="1"/>
      <c r="K63" s="1"/>
      <c r="L63" s="1"/>
    </row>
    <row r="64" spans="1:12">
      <c r="J64" s="1"/>
      <c r="K64" s="1"/>
      <c r="L64" s="1"/>
    </row>
    <row r="65" spans="10:12">
      <c r="J65" s="1"/>
      <c r="K65" s="1"/>
      <c r="L65" s="1"/>
    </row>
    <row r="66" spans="10:12">
      <c r="J66" s="1"/>
      <c r="K66" s="1"/>
      <c r="L66" s="1"/>
    </row>
    <row r="67" spans="10:12">
      <c r="J67" s="1"/>
      <c r="K67" s="1"/>
      <c r="L67" s="1"/>
    </row>
    <row r="68" spans="10:12">
      <c r="J68" s="1"/>
      <c r="K68" s="1"/>
      <c r="L68" s="1"/>
    </row>
    <row r="69" spans="10:12">
      <c r="J69" s="1"/>
      <c r="K69" s="1"/>
      <c r="L69" s="1"/>
    </row>
  </sheetData>
  <sheetProtection password="C464" sheet="1" objects="1" scenarios="1"/>
  <mergeCells count="24">
    <mergeCell ref="F39:G39"/>
    <mergeCell ref="D1:I2"/>
    <mergeCell ref="F41:G41"/>
    <mergeCell ref="H41:I41"/>
    <mergeCell ref="D5:I5"/>
    <mergeCell ref="F7:G7"/>
    <mergeCell ref="H7:I7"/>
    <mergeCell ref="H39:I39"/>
    <mergeCell ref="H42:I42"/>
    <mergeCell ref="A40:C40"/>
    <mergeCell ref="D40:E40"/>
    <mergeCell ref="F40:G40"/>
    <mergeCell ref="H40:I40"/>
    <mergeCell ref="A42:C42"/>
    <mergeCell ref="D42:E42"/>
    <mergeCell ref="F42:G42"/>
    <mergeCell ref="A48:C48"/>
    <mergeCell ref="A50:C50"/>
    <mergeCell ref="A41:C41"/>
    <mergeCell ref="D41:E41"/>
    <mergeCell ref="B7:C7"/>
    <mergeCell ref="A39:C39"/>
    <mergeCell ref="A46:C46"/>
    <mergeCell ref="D39:E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7410" r:id="rId4">
          <objectPr defaultSize="0" autoPict="0" r:id="rId5">
            <anchor moveWithCells="1">
              <from>
                <xdr:col>1</xdr:col>
                <xdr:colOff>19050</xdr:colOff>
                <xdr:row>12</xdr:row>
                <xdr:rowOff>47625</xdr:rowOff>
              </from>
              <to>
                <xdr:col>8</xdr:col>
                <xdr:colOff>257175</xdr:colOff>
                <xdr:row>15</xdr:row>
                <xdr:rowOff>47625</xdr:rowOff>
              </to>
            </anchor>
          </objectPr>
        </oleObject>
      </mc:Choice>
      <mc:Fallback>
        <oleObject progId="Equation.3" shapeId="17410" r:id="rId4"/>
      </mc:Fallback>
    </mc:AlternateContent>
    <mc:AlternateContent xmlns:mc="http://schemas.openxmlformats.org/markup-compatibility/2006">
      <mc:Choice Requires="x14">
        <oleObject progId="Equation.3" shapeId="17411" r:id="rId6">
          <objectPr defaultSize="0" autoPict="0" r:id="rId7">
            <anchor moveWithCells="1">
              <from>
                <xdr:col>0</xdr:col>
                <xdr:colOff>419100</xdr:colOff>
                <xdr:row>19</xdr:row>
                <xdr:rowOff>152400</xdr:rowOff>
              </from>
              <to>
                <xdr:col>7</xdr:col>
                <xdr:colOff>428625</xdr:colOff>
                <xdr:row>23</xdr:row>
                <xdr:rowOff>133350</xdr:rowOff>
              </to>
            </anchor>
          </objectPr>
        </oleObject>
      </mc:Choice>
      <mc:Fallback>
        <oleObject progId="Equation.3" shapeId="17411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opLeftCell="A25" zoomScale="86" zoomScaleNormal="86" workbookViewId="0">
      <selection activeCell="K39" sqref="K39"/>
    </sheetView>
  </sheetViews>
  <sheetFormatPr baseColWidth="10" defaultRowHeight="15"/>
  <cols>
    <col min="1" max="1" width="8" customWidth="1"/>
    <col min="2" max="2" width="8.28515625" customWidth="1"/>
    <col min="3" max="3" width="9.5703125" customWidth="1"/>
    <col min="4" max="4" width="7.7109375" customWidth="1"/>
    <col min="5" max="5" width="8.85546875" customWidth="1"/>
    <col min="6" max="7" width="7.7109375" customWidth="1"/>
    <col min="257" max="257" width="8" customWidth="1"/>
    <col min="258" max="258" width="8.28515625" customWidth="1"/>
    <col min="259" max="259" width="9.5703125" customWidth="1"/>
    <col min="260" max="260" width="7.7109375" customWidth="1"/>
    <col min="261" max="261" width="8.85546875" customWidth="1"/>
    <col min="262" max="263" width="7.7109375" customWidth="1"/>
    <col min="513" max="513" width="8" customWidth="1"/>
    <col min="514" max="514" width="8.28515625" customWidth="1"/>
    <col min="515" max="515" width="9.5703125" customWidth="1"/>
    <col min="516" max="516" width="7.7109375" customWidth="1"/>
    <col min="517" max="517" width="8.85546875" customWidth="1"/>
    <col min="518" max="519" width="7.7109375" customWidth="1"/>
    <col min="769" max="769" width="8" customWidth="1"/>
    <col min="770" max="770" width="8.28515625" customWidth="1"/>
    <col min="771" max="771" width="9.5703125" customWidth="1"/>
    <col min="772" max="772" width="7.7109375" customWidth="1"/>
    <col min="773" max="773" width="8.85546875" customWidth="1"/>
    <col min="774" max="775" width="7.7109375" customWidth="1"/>
    <col min="1025" max="1025" width="8" customWidth="1"/>
    <col min="1026" max="1026" width="8.28515625" customWidth="1"/>
    <col min="1027" max="1027" width="9.5703125" customWidth="1"/>
    <col min="1028" max="1028" width="7.7109375" customWidth="1"/>
    <col min="1029" max="1029" width="8.85546875" customWidth="1"/>
    <col min="1030" max="1031" width="7.7109375" customWidth="1"/>
    <col min="1281" max="1281" width="8" customWidth="1"/>
    <col min="1282" max="1282" width="8.28515625" customWidth="1"/>
    <col min="1283" max="1283" width="9.5703125" customWidth="1"/>
    <col min="1284" max="1284" width="7.7109375" customWidth="1"/>
    <col min="1285" max="1285" width="8.85546875" customWidth="1"/>
    <col min="1286" max="1287" width="7.7109375" customWidth="1"/>
    <col min="1537" max="1537" width="8" customWidth="1"/>
    <col min="1538" max="1538" width="8.28515625" customWidth="1"/>
    <col min="1539" max="1539" width="9.5703125" customWidth="1"/>
    <col min="1540" max="1540" width="7.7109375" customWidth="1"/>
    <col min="1541" max="1541" width="8.85546875" customWidth="1"/>
    <col min="1542" max="1543" width="7.7109375" customWidth="1"/>
    <col min="1793" max="1793" width="8" customWidth="1"/>
    <col min="1794" max="1794" width="8.28515625" customWidth="1"/>
    <col min="1795" max="1795" width="9.5703125" customWidth="1"/>
    <col min="1796" max="1796" width="7.7109375" customWidth="1"/>
    <col min="1797" max="1797" width="8.85546875" customWidth="1"/>
    <col min="1798" max="1799" width="7.7109375" customWidth="1"/>
    <col min="2049" max="2049" width="8" customWidth="1"/>
    <col min="2050" max="2050" width="8.28515625" customWidth="1"/>
    <col min="2051" max="2051" width="9.5703125" customWidth="1"/>
    <col min="2052" max="2052" width="7.7109375" customWidth="1"/>
    <col min="2053" max="2053" width="8.85546875" customWidth="1"/>
    <col min="2054" max="2055" width="7.7109375" customWidth="1"/>
    <col min="2305" max="2305" width="8" customWidth="1"/>
    <col min="2306" max="2306" width="8.28515625" customWidth="1"/>
    <col min="2307" max="2307" width="9.5703125" customWidth="1"/>
    <col min="2308" max="2308" width="7.7109375" customWidth="1"/>
    <col min="2309" max="2309" width="8.85546875" customWidth="1"/>
    <col min="2310" max="2311" width="7.7109375" customWidth="1"/>
    <col min="2561" max="2561" width="8" customWidth="1"/>
    <col min="2562" max="2562" width="8.28515625" customWidth="1"/>
    <col min="2563" max="2563" width="9.5703125" customWidth="1"/>
    <col min="2564" max="2564" width="7.7109375" customWidth="1"/>
    <col min="2565" max="2565" width="8.85546875" customWidth="1"/>
    <col min="2566" max="2567" width="7.7109375" customWidth="1"/>
    <col min="2817" max="2817" width="8" customWidth="1"/>
    <col min="2818" max="2818" width="8.28515625" customWidth="1"/>
    <col min="2819" max="2819" width="9.5703125" customWidth="1"/>
    <col min="2820" max="2820" width="7.7109375" customWidth="1"/>
    <col min="2821" max="2821" width="8.85546875" customWidth="1"/>
    <col min="2822" max="2823" width="7.7109375" customWidth="1"/>
    <col min="3073" max="3073" width="8" customWidth="1"/>
    <col min="3074" max="3074" width="8.28515625" customWidth="1"/>
    <col min="3075" max="3075" width="9.5703125" customWidth="1"/>
    <col min="3076" max="3076" width="7.7109375" customWidth="1"/>
    <col min="3077" max="3077" width="8.85546875" customWidth="1"/>
    <col min="3078" max="3079" width="7.7109375" customWidth="1"/>
    <col min="3329" max="3329" width="8" customWidth="1"/>
    <col min="3330" max="3330" width="8.28515625" customWidth="1"/>
    <col min="3331" max="3331" width="9.5703125" customWidth="1"/>
    <col min="3332" max="3332" width="7.7109375" customWidth="1"/>
    <col min="3333" max="3333" width="8.85546875" customWidth="1"/>
    <col min="3334" max="3335" width="7.7109375" customWidth="1"/>
    <col min="3585" max="3585" width="8" customWidth="1"/>
    <col min="3586" max="3586" width="8.28515625" customWidth="1"/>
    <col min="3587" max="3587" width="9.5703125" customWidth="1"/>
    <col min="3588" max="3588" width="7.7109375" customWidth="1"/>
    <col min="3589" max="3589" width="8.85546875" customWidth="1"/>
    <col min="3590" max="3591" width="7.7109375" customWidth="1"/>
    <col min="3841" max="3841" width="8" customWidth="1"/>
    <col min="3842" max="3842" width="8.28515625" customWidth="1"/>
    <col min="3843" max="3843" width="9.5703125" customWidth="1"/>
    <col min="3844" max="3844" width="7.7109375" customWidth="1"/>
    <col min="3845" max="3845" width="8.85546875" customWidth="1"/>
    <col min="3846" max="3847" width="7.7109375" customWidth="1"/>
    <col min="4097" max="4097" width="8" customWidth="1"/>
    <col min="4098" max="4098" width="8.28515625" customWidth="1"/>
    <col min="4099" max="4099" width="9.5703125" customWidth="1"/>
    <col min="4100" max="4100" width="7.7109375" customWidth="1"/>
    <col min="4101" max="4101" width="8.85546875" customWidth="1"/>
    <col min="4102" max="4103" width="7.7109375" customWidth="1"/>
    <col min="4353" max="4353" width="8" customWidth="1"/>
    <col min="4354" max="4354" width="8.28515625" customWidth="1"/>
    <col min="4355" max="4355" width="9.5703125" customWidth="1"/>
    <col min="4356" max="4356" width="7.7109375" customWidth="1"/>
    <col min="4357" max="4357" width="8.85546875" customWidth="1"/>
    <col min="4358" max="4359" width="7.7109375" customWidth="1"/>
    <col min="4609" max="4609" width="8" customWidth="1"/>
    <col min="4610" max="4610" width="8.28515625" customWidth="1"/>
    <col min="4611" max="4611" width="9.5703125" customWidth="1"/>
    <col min="4612" max="4612" width="7.7109375" customWidth="1"/>
    <col min="4613" max="4613" width="8.85546875" customWidth="1"/>
    <col min="4614" max="4615" width="7.7109375" customWidth="1"/>
    <col min="4865" max="4865" width="8" customWidth="1"/>
    <col min="4866" max="4866" width="8.28515625" customWidth="1"/>
    <col min="4867" max="4867" width="9.5703125" customWidth="1"/>
    <col min="4868" max="4868" width="7.7109375" customWidth="1"/>
    <col min="4869" max="4869" width="8.85546875" customWidth="1"/>
    <col min="4870" max="4871" width="7.7109375" customWidth="1"/>
    <col min="5121" max="5121" width="8" customWidth="1"/>
    <col min="5122" max="5122" width="8.28515625" customWidth="1"/>
    <col min="5123" max="5123" width="9.5703125" customWidth="1"/>
    <col min="5124" max="5124" width="7.7109375" customWidth="1"/>
    <col min="5125" max="5125" width="8.85546875" customWidth="1"/>
    <col min="5126" max="5127" width="7.7109375" customWidth="1"/>
    <col min="5377" max="5377" width="8" customWidth="1"/>
    <col min="5378" max="5378" width="8.28515625" customWidth="1"/>
    <col min="5379" max="5379" width="9.5703125" customWidth="1"/>
    <col min="5380" max="5380" width="7.7109375" customWidth="1"/>
    <col min="5381" max="5381" width="8.85546875" customWidth="1"/>
    <col min="5382" max="5383" width="7.7109375" customWidth="1"/>
    <col min="5633" max="5633" width="8" customWidth="1"/>
    <col min="5634" max="5634" width="8.28515625" customWidth="1"/>
    <col min="5635" max="5635" width="9.5703125" customWidth="1"/>
    <col min="5636" max="5636" width="7.7109375" customWidth="1"/>
    <col min="5637" max="5637" width="8.85546875" customWidth="1"/>
    <col min="5638" max="5639" width="7.7109375" customWidth="1"/>
    <col min="5889" max="5889" width="8" customWidth="1"/>
    <col min="5890" max="5890" width="8.28515625" customWidth="1"/>
    <col min="5891" max="5891" width="9.5703125" customWidth="1"/>
    <col min="5892" max="5892" width="7.7109375" customWidth="1"/>
    <col min="5893" max="5893" width="8.85546875" customWidth="1"/>
    <col min="5894" max="5895" width="7.7109375" customWidth="1"/>
    <col min="6145" max="6145" width="8" customWidth="1"/>
    <col min="6146" max="6146" width="8.28515625" customWidth="1"/>
    <col min="6147" max="6147" width="9.5703125" customWidth="1"/>
    <col min="6148" max="6148" width="7.7109375" customWidth="1"/>
    <col min="6149" max="6149" width="8.85546875" customWidth="1"/>
    <col min="6150" max="6151" width="7.7109375" customWidth="1"/>
    <col min="6401" max="6401" width="8" customWidth="1"/>
    <col min="6402" max="6402" width="8.28515625" customWidth="1"/>
    <col min="6403" max="6403" width="9.5703125" customWidth="1"/>
    <col min="6404" max="6404" width="7.7109375" customWidth="1"/>
    <col min="6405" max="6405" width="8.85546875" customWidth="1"/>
    <col min="6406" max="6407" width="7.7109375" customWidth="1"/>
    <col min="6657" max="6657" width="8" customWidth="1"/>
    <col min="6658" max="6658" width="8.28515625" customWidth="1"/>
    <col min="6659" max="6659" width="9.5703125" customWidth="1"/>
    <col min="6660" max="6660" width="7.7109375" customWidth="1"/>
    <col min="6661" max="6661" width="8.85546875" customWidth="1"/>
    <col min="6662" max="6663" width="7.7109375" customWidth="1"/>
    <col min="6913" max="6913" width="8" customWidth="1"/>
    <col min="6914" max="6914" width="8.28515625" customWidth="1"/>
    <col min="6915" max="6915" width="9.5703125" customWidth="1"/>
    <col min="6916" max="6916" width="7.7109375" customWidth="1"/>
    <col min="6917" max="6917" width="8.85546875" customWidth="1"/>
    <col min="6918" max="6919" width="7.7109375" customWidth="1"/>
    <col min="7169" max="7169" width="8" customWidth="1"/>
    <col min="7170" max="7170" width="8.28515625" customWidth="1"/>
    <col min="7171" max="7171" width="9.5703125" customWidth="1"/>
    <col min="7172" max="7172" width="7.7109375" customWidth="1"/>
    <col min="7173" max="7173" width="8.85546875" customWidth="1"/>
    <col min="7174" max="7175" width="7.7109375" customWidth="1"/>
    <col min="7425" max="7425" width="8" customWidth="1"/>
    <col min="7426" max="7426" width="8.28515625" customWidth="1"/>
    <col min="7427" max="7427" width="9.5703125" customWidth="1"/>
    <col min="7428" max="7428" width="7.7109375" customWidth="1"/>
    <col min="7429" max="7429" width="8.85546875" customWidth="1"/>
    <col min="7430" max="7431" width="7.7109375" customWidth="1"/>
    <col min="7681" max="7681" width="8" customWidth="1"/>
    <col min="7682" max="7682" width="8.28515625" customWidth="1"/>
    <col min="7683" max="7683" width="9.5703125" customWidth="1"/>
    <col min="7684" max="7684" width="7.7109375" customWidth="1"/>
    <col min="7685" max="7685" width="8.85546875" customWidth="1"/>
    <col min="7686" max="7687" width="7.7109375" customWidth="1"/>
    <col min="7937" max="7937" width="8" customWidth="1"/>
    <col min="7938" max="7938" width="8.28515625" customWidth="1"/>
    <col min="7939" max="7939" width="9.5703125" customWidth="1"/>
    <col min="7940" max="7940" width="7.7109375" customWidth="1"/>
    <col min="7941" max="7941" width="8.85546875" customWidth="1"/>
    <col min="7942" max="7943" width="7.7109375" customWidth="1"/>
    <col min="8193" max="8193" width="8" customWidth="1"/>
    <col min="8194" max="8194" width="8.28515625" customWidth="1"/>
    <col min="8195" max="8195" width="9.5703125" customWidth="1"/>
    <col min="8196" max="8196" width="7.7109375" customWidth="1"/>
    <col min="8197" max="8197" width="8.85546875" customWidth="1"/>
    <col min="8198" max="8199" width="7.7109375" customWidth="1"/>
    <col min="8449" max="8449" width="8" customWidth="1"/>
    <col min="8450" max="8450" width="8.28515625" customWidth="1"/>
    <col min="8451" max="8451" width="9.5703125" customWidth="1"/>
    <col min="8452" max="8452" width="7.7109375" customWidth="1"/>
    <col min="8453" max="8453" width="8.85546875" customWidth="1"/>
    <col min="8454" max="8455" width="7.7109375" customWidth="1"/>
    <col min="8705" max="8705" width="8" customWidth="1"/>
    <col min="8706" max="8706" width="8.28515625" customWidth="1"/>
    <col min="8707" max="8707" width="9.5703125" customWidth="1"/>
    <col min="8708" max="8708" width="7.7109375" customWidth="1"/>
    <col min="8709" max="8709" width="8.85546875" customWidth="1"/>
    <col min="8710" max="8711" width="7.7109375" customWidth="1"/>
    <col min="8961" max="8961" width="8" customWidth="1"/>
    <col min="8962" max="8962" width="8.28515625" customWidth="1"/>
    <col min="8963" max="8963" width="9.5703125" customWidth="1"/>
    <col min="8964" max="8964" width="7.7109375" customWidth="1"/>
    <col min="8965" max="8965" width="8.85546875" customWidth="1"/>
    <col min="8966" max="8967" width="7.7109375" customWidth="1"/>
    <col min="9217" max="9217" width="8" customWidth="1"/>
    <col min="9218" max="9218" width="8.28515625" customWidth="1"/>
    <col min="9219" max="9219" width="9.5703125" customWidth="1"/>
    <col min="9220" max="9220" width="7.7109375" customWidth="1"/>
    <col min="9221" max="9221" width="8.85546875" customWidth="1"/>
    <col min="9222" max="9223" width="7.7109375" customWidth="1"/>
    <col min="9473" max="9473" width="8" customWidth="1"/>
    <col min="9474" max="9474" width="8.28515625" customWidth="1"/>
    <col min="9475" max="9475" width="9.5703125" customWidth="1"/>
    <col min="9476" max="9476" width="7.7109375" customWidth="1"/>
    <col min="9477" max="9477" width="8.85546875" customWidth="1"/>
    <col min="9478" max="9479" width="7.7109375" customWidth="1"/>
    <col min="9729" max="9729" width="8" customWidth="1"/>
    <col min="9730" max="9730" width="8.28515625" customWidth="1"/>
    <col min="9731" max="9731" width="9.5703125" customWidth="1"/>
    <col min="9732" max="9732" width="7.7109375" customWidth="1"/>
    <col min="9733" max="9733" width="8.85546875" customWidth="1"/>
    <col min="9734" max="9735" width="7.7109375" customWidth="1"/>
    <col min="9985" max="9985" width="8" customWidth="1"/>
    <col min="9986" max="9986" width="8.28515625" customWidth="1"/>
    <col min="9987" max="9987" width="9.5703125" customWidth="1"/>
    <col min="9988" max="9988" width="7.7109375" customWidth="1"/>
    <col min="9989" max="9989" width="8.85546875" customWidth="1"/>
    <col min="9990" max="9991" width="7.7109375" customWidth="1"/>
    <col min="10241" max="10241" width="8" customWidth="1"/>
    <col min="10242" max="10242" width="8.28515625" customWidth="1"/>
    <col min="10243" max="10243" width="9.5703125" customWidth="1"/>
    <col min="10244" max="10244" width="7.7109375" customWidth="1"/>
    <col min="10245" max="10245" width="8.85546875" customWidth="1"/>
    <col min="10246" max="10247" width="7.7109375" customWidth="1"/>
    <col min="10497" max="10497" width="8" customWidth="1"/>
    <col min="10498" max="10498" width="8.28515625" customWidth="1"/>
    <col min="10499" max="10499" width="9.5703125" customWidth="1"/>
    <col min="10500" max="10500" width="7.7109375" customWidth="1"/>
    <col min="10501" max="10501" width="8.85546875" customWidth="1"/>
    <col min="10502" max="10503" width="7.7109375" customWidth="1"/>
    <col min="10753" max="10753" width="8" customWidth="1"/>
    <col min="10754" max="10754" width="8.28515625" customWidth="1"/>
    <col min="10755" max="10755" width="9.5703125" customWidth="1"/>
    <col min="10756" max="10756" width="7.7109375" customWidth="1"/>
    <col min="10757" max="10757" width="8.85546875" customWidth="1"/>
    <col min="10758" max="10759" width="7.7109375" customWidth="1"/>
    <col min="11009" max="11009" width="8" customWidth="1"/>
    <col min="11010" max="11010" width="8.28515625" customWidth="1"/>
    <col min="11011" max="11011" width="9.5703125" customWidth="1"/>
    <col min="11012" max="11012" width="7.7109375" customWidth="1"/>
    <col min="11013" max="11013" width="8.85546875" customWidth="1"/>
    <col min="11014" max="11015" width="7.7109375" customWidth="1"/>
    <col min="11265" max="11265" width="8" customWidth="1"/>
    <col min="11266" max="11266" width="8.28515625" customWidth="1"/>
    <col min="11267" max="11267" width="9.5703125" customWidth="1"/>
    <col min="11268" max="11268" width="7.7109375" customWidth="1"/>
    <col min="11269" max="11269" width="8.85546875" customWidth="1"/>
    <col min="11270" max="11271" width="7.7109375" customWidth="1"/>
    <col min="11521" max="11521" width="8" customWidth="1"/>
    <col min="11522" max="11522" width="8.28515625" customWidth="1"/>
    <col min="11523" max="11523" width="9.5703125" customWidth="1"/>
    <col min="11524" max="11524" width="7.7109375" customWidth="1"/>
    <col min="11525" max="11525" width="8.85546875" customWidth="1"/>
    <col min="11526" max="11527" width="7.7109375" customWidth="1"/>
    <col min="11777" max="11777" width="8" customWidth="1"/>
    <col min="11778" max="11778" width="8.28515625" customWidth="1"/>
    <col min="11779" max="11779" width="9.5703125" customWidth="1"/>
    <col min="11780" max="11780" width="7.7109375" customWidth="1"/>
    <col min="11781" max="11781" width="8.85546875" customWidth="1"/>
    <col min="11782" max="11783" width="7.7109375" customWidth="1"/>
    <col min="12033" max="12033" width="8" customWidth="1"/>
    <col min="12034" max="12034" width="8.28515625" customWidth="1"/>
    <col min="12035" max="12035" width="9.5703125" customWidth="1"/>
    <col min="12036" max="12036" width="7.7109375" customWidth="1"/>
    <col min="12037" max="12037" width="8.85546875" customWidth="1"/>
    <col min="12038" max="12039" width="7.7109375" customWidth="1"/>
    <col min="12289" max="12289" width="8" customWidth="1"/>
    <col min="12290" max="12290" width="8.28515625" customWidth="1"/>
    <col min="12291" max="12291" width="9.5703125" customWidth="1"/>
    <col min="12292" max="12292" width="7.7109375" customWidth="1"/>
    <col min="12293" max="12293" width="8.85546875" customWidth="1"/>
    <col min="12294" max="12295" width="7.7109375" customWidth="1"/>
    <col min="12545" max="12545" width="8" customWidth="1"/>
    <col min="12546" max="12546" width="8.28515625" customWidth="1"/>
    <col min="12547" max="12547" width="9.5703125" customWidth="1"/>
    <col min="12548" max="12548" width="7.7109375" customWidth="1"/>
    <col min="12549" max="12549" width="8.85546875" customWidth="1"/>
    <col min="12550" max="12551" width="7.7109375" customWidth="1"/>
    <col min="12801" max="12801" width="8" customWidth="1"/>
    <col min="12802" max="12802" width="8.28515625" customWidth="1"/>
    <col min="12803" max="12803" width="9.5703125" customWidth="1"/>
    <col min="12804" max="12804" width="7.7109375" customWidth="1"/>
    <col min="12805" max="12805" width="8.85546875" customWidth="1"/>
    <col min="12806" max="12807" width="7.7109375" customWidth="1"/>
    <col min="13057" max="13057" width="8" customWidth="1"/>
    <col min="13058" max="13058" width="8.28515625" customWidth="1"/>
    <col min="13059" max="13059" width="9.5703125" customWidth="1"/>
    <col min="13060" max="13060" width="7.7109375" customWidth="1"/>
    <col min="13061" max="13061" width="8.85546875" customWidth="1"/>
    <col min="13062" max="13063" width="7.7109375" customWidth="1"/>
    <col min="13313" max="13313" width="8" customWidth="1"/>
    <col min="13314" max="13314" width="8.28515625" customWidth="1"/>
    <col min="13315" max="13315" width="9.5703125" customWidth="1"/>
    <col min="13316" max="13316" width="7.7109375" customWidth="1"/>
    <col min="13317" max="13317" width="8.85546875" customWidth="1"/>
    <col min="13318" max="13319" width="7.7109375" customWidth="1"/>
    <col min="13569" max="13569" width="8" customWidth="1"/>
    <col min="13570" max="13570" width="8.28515625" customWidth="1"/>
    <col min="13571" max="13571" width="9.5703125" customWidth="1"/>
    <col min="13572" max="13572" width="7.7109375" customWidth="1"/>
    <col min="13573" max="13573" width="8.85546875" customWidth="1"/>
    <col min="13574" max="13575" width="7.7109375" customWidth="1"/>
    <col min="13825" max="13825" width="8" customWidth="1"/>
    <col min="13826" max="13826" width="8.28515625" customWidth="1"/>
    <col min="13827" max="13827" width="9.5703125" customWidth="1"/>
    <col min="13828" max="13828" width="7.7109375" customWidth="1"/>
    <col min="13829" max="13829" width="8.85546875" customWidth="1"/>
    <col min="13830" max="13831" width="7.7109375" customWidth="1"/>
    <col min="14081" max="14081" width="8" customWidth="1"/>
    <col min="14082" max="14082" width="8.28515625" customWidth="1"/>
    <col min="14083" max="14083" width="9.5703125" customWidth="1"/>
    <col min="14084" max="14084" width="7.7109375" customWidth="1"/>
    <col min="14085" max="14085" width="8.85546875" customWidth="1"/>
    <col min="14086" max="14087" width="7.7109375" customWidth="1"/>
    <col min="14337" max="14337" width="8" customWidth="1"/>
    <col min="14338" max="14338" width="8.28515625" customWidth="1"/>
    <col min="14339" max="14339" width="9.5703125" customWidth="1"/>
    <col min="14340" max="14340" width="7.7109375" customWidth="1"/>
    <col min="14341" max="14341" width="8.85546875" customWidth="1"/>
    <col min="14342" max="14343" width="7.7109375" customWidth="1"/>
    <col min="14593" max="14593" width="8" customWidth="1"/>
    <col min="14594" max="14594" width="8.28515625" customWidth="1"/>
    <col min="14595" max="14595" width="9.5703125" customWidth="1"/>
    <col min="14596" max="14596" width="7.7109375" customWidth="1"/>
    <col min="14597" max="14597" width="8.85546875" customWidth="1"/>
    <col min="14598" max="14599" width="7.7109375" customWidth="1"/>
    <col min="14849" max="14849" width="8" customWidth="1"/>
    <col min="14850" max="14850" width="8.28515625" customWidth="1"/>
    <col min="14851" max="14851" width="9.5703125" customWidth="1"/>
    <col min="14852" max="14852" width="7.7109375" customWidth="1"/>
    <col min="14853" max="14853" width="8.85546875" customWidth="1"/>
    <col min="14854" max="14855" width="7.7109375" customWidth="1"/>
    <col min="15105" max="15105" width="8" customWidth="1"/>
    <col min="15106" max="15106" width="8.28515625" customWidth="1"/>
    <col min="15107" max="15107" width="9.5703125" customWidth="1"/>
    <col min="15108" max="15108" width="7.7109375" customWidth="1"/>
    <col min="15109" max="15109" width="8.85546875" customWidth="1"/>
    <col min="15110" max="15111" width="7.7109375" customWidth="1"/>
    <col min="15361" max="15361" width="8" customWidth="1"/>
    <col min="15362" max="15362" width="8.28515625" customWidth="1"/>
    <col min="15363" max="15363" width="9.5703125" customWidth="1"/>
    <col min="15364" max="15364" width="7.7109375" customWidth="1"/>
    <col min="15365" max="15365" width="8.85546875" customWidth="1"/>
    <col min="15366" max="15367" width="7.7109375" customWidth="1"/>
    <col min="15617" max="15617" width="8" customWidth="1"/>
    <col min="15618" max="15618" width="8.28515625" customWidth="1"/>
    <col min="15619" max="15619" width="9.5703125" customWidth="1"/>
    <col min="15620" max="15620" width="7.7109375" customWidth="1"/>
    <col min="15621" max="15621" width="8.85546875" customWidth="1"/>
    <col min="15622" max="15623" width="7.7109375" customWidth="1"/>
    <col min="15873" max="15873" width="8" customWidth="1"/>
    <col min="15874" max="15874" width="8.28515625" customWidth="1"/>
    <col min="15875" max="15875" width="9.5703125" customWidth="1"/>
    <col min="15876" max="15876" width="7.7109375" customWidth="1"/>
    <col min="15877" max="15877" width="8.85546875" customWidth="1"/>
    <col min="15878" max="15879" width="7.7109375" customWidth="1"/>
    <col min="16129" max="16129" width="8" customWidth="1"/>
    <col min="16130" max="16130" width="8.28515625" customWidth="1"/>
    <col min="16131" max="16131" width="9.5703125" customWidth="1"/>
    <col min="16132" max="16132" width="7.7109375" customWidth="1"/>
    <col min="16133" max="16133" width="8.85546875" customWidth="1"/>
    <col min="16134" max="16135" width="7.7109375" customWidth="1"/>
  </cols>
  <sheetData>
    <row r="1" spans="1:12">
      <c r="A1" s="44"/>
      <c r="B1" s="35"/>
      <c r="C1" s="35"/>
      <c r="D1" s="130" t="s">
        <v>119</v>
      </c>
      <c r="E1" s="130"/>
      <c r="F1" s="130"/>
      <c r="G1" s="130"/>
      <c r="H1" s="130"/>
      <c r="I1" s="131"/>
    </row>
    <row r="2" spans="1:12" ht="27.75" customHeight="1">
      <c r="A2" s="7"/>
      <c r="B2" s="6"/>
      <c r="C2" s="6"/>
      <c r="D2" s="116"/>
      <c r="E2" s="116"/>
      <c r="F2" s="116"/>
      <c r="G2" s="116"/>
      <c r="H2" s="116"/>
      <c r="I2" s="117"/>
    </row>
    <row r="3" spans="1:12">
      <c r="A3" s="7"/>
      <c r="B3" s="6"/>
      <c r="C3" s="6"/>
      <c r="D3" s="9" t="s">
        <v>116</v>
      </c>
      <c r="E3" s="9"/>
      <c r="F3" s="9"/>
      <c r="G3" s="9"/>
      <c r="H3" s="9" t="s">
        <v>106</v>
      </c>
      <c r="I3" s="5"/>
    </row>
    <row r="4" spans="1:12">
      <c r="A4" s="30" t="s">
        <v>20</v>
      </c>
      <c r="B4" s="18"/>
      <c r="C4" s="18"/>
      <c r="D4" s="18"/>
      <c r="E4" s="18"/>
      <c r="F4" s="18"/>
      <c r="G4" s="18"/>
      <c r="H4" s="18"/>
      <c r="I4" s="17"/>
      <c r="J4" s="1"/>
      <c r="K4" s="1"/>
      <c r="L4" s="1"/>
    </row>
    <row r="5" spans="1:12">
      <c r="A5" s="16" t="s">
        <v>19</v>
      </c>
      <c r="B5" s="9"/>
      <c r="C5" s="9"/>
      <c r="D5" s="123"/>
      <c r="E5" s="125"/>
      <c r="F5" s="125"/>
      <c r="G5" s="125"/>
      <c r="H5" s="125"/>
      <c r="I5" s="124"/>
      <c r="J5" s="1"/>
      <c r="K5" s="1"/>
      <c r="L5" s="1"/>
    </row>
    <row r="6" spans="1:12" ht="6.75" customHeight="1">
      <c r="A6" s="16"/>
      <c r="B6" s="9"/>
      <c r="C6" s="9"/>
      <c r="D6" s="9"/>
      <c r="E6" s="9"/>
      <c r="F6" s="9"/>
      <c r="G6" s="9"/>
      <c r="H6" s="9"/>
      <c r="I6" s="8"/>
      <c r="J6" s="1"/>
      <c r="K6" s="1"/>
      <c r="L6" s="1"/>
    </row>
    <row r="7" spans="1:12">
      <c r="A7" s="16" t="s">
        <v>18</v>
      </c>
      <c r="B7" s="126"/>
      <c r="C7" s="124"/>
      <c r="D7" s="9"/>
      <c r="E7" s="9"/>
      <c r="F7" s="122" t="s">
        <v>114</v>
      </c>
      <c r="G7" s="122"/>
      <c r="H7" s="123"/>
      <c r="I7" s="124"/>
      <c r="J7" s="1"/>
      <c r="K7" s="1"/>
      <c r="L7" s="1"/>
    </row>
    <row r="8" spans="1:12" ht="6.75" customHeight="1">
      <c r="A8" s="16"/>
      <c r="B8" s="9"/>
      <c r="C8" s="9"/>
      <c r="D8" s="9"/>
      <c r="E8" s="9"/>
      <c r="F8" s="9"/>
      <c r="G8" s="9"/>
      <c r="H8" s="9"/>
      <c r="I8" s="8"/>
      <c r="J8" s="1"/>
      <c r="K8" s="1"/>
      <c r="L8" s="1"/>
    </row>
    <row r="9" spans="1:12">
      <c r="A9" s="30" t="s">
        <v>96</v>
      </c>
      <c r="B9" s="41"/>
      <c r="C9" s="41"/>
      <c r="D9" s="41"/>
      <c r="E9" s="41"/>
      <c r="F9" s="41"/>
      <c r="G9" s="41"/>
      <c r="H9" s="41"/>
      <c r="I9" s="40"/>
      <c r="J9" s="1"/>
      <c r="K9" s="1"/>
      <c r="L9" s="1"/>
    </row>
    <row r="10" spans="1:12" ht="20.25" customHeight="1">
      <c r="B10" s="33"/>
      <c r="C10" s="33"/>
      <c r="D10" s="33"/>
      <c r="E10" s="33"/>
      <c r="F10" s="33"/>
      <c r="G10" s="56" t="s">
        <v>97</v>
      </c>
      <c r="H10" s="33"/>
      <c r="I10" s="39"/>
      <c r="J10" s="1"/>
      <c r="K10" s="1"/>
      <c r="L10" s="1"/>
    </row>
    <row r="11" spans="1:12" ht="20.25" customHeight="1">
      <c r="A11" s="16"/>
      <c r="D11" s="9"/>
      <c r="E11" s="9"/>
      <c r="F11" s="9"/>
      <c r="G11" s="9"/>
      <c r="H11" s="9"/>
      <c r="I11" s="8"/>
      <c r="J11" s="1"/>
      <c r="K11" s="1"/>
      <c r="L11" s="1"/>
    </row>
    <row r="12" spans="1:12">
      <c r="A12" s="38" t="s">
        <v>16</v>
      </c>
      <c r="B12" s="37"/>
      <c r="C12" s="18"/>
      <c r="D12" s="18"/>
      <c r="E12" s="18"/>
      <c r="F12" s="18"/>
      <c r="G12" s="18"/>
      <c r="H12" s="18"/>
      <c r="I12" s="17"/>
      <c r="J12" s="1"/>
      <c r="K12" s="1"/>
      <c r="L12" s="1"/>
    </row>
    <row r="13" spans="1:12">
      <c r="A13" s="36"/>
      <c r="B13" s="34"/>
      <c r="C13" s="34"/>
      <c r="D13" s="33"/>
      <c r="E13" s="35"/>
      <c r="F13" s="34"/>
      <c r="G13" s="34"/>
      <c r="H13" s="33"/>
      <c r="I13" s="32"/>
      <c r="J13" s="1"/>
      <c r="K13" s="1"/>
      <c r="L13" s="1"/>
    </row>
    <row r="14" spans="1:12">
      <c r="A14" s="16"/>
      <c r="B14" s="9"/>
      <c r="C14" s="9"/>
      <c r="D14" s="9"/>
      <c r="E14" s="9"/>
      <c r="F14" s="9"/>
      <c r="G14" s="9"/>
      <c r="H14" s="9"/>
      <c r="I14" s="8"/>
      <c r="J14" s="1"/>
      <c r="K14" s="1"/>
      <c r="L14" s="1"/>
    </row>
    <row r="15" spans="1:12">
      <c r="A15" s="16"/>
      <c r="B15" s="9"/>
      <c r="C15" s="9"/>
      <c r="D15" s="9"/>
      <c r="E15" s="9"/>
      <c r="F15" s="9"/>
      <c r="G15" s="9"/>
      <c r="H15" s="9"/>
      <c r="I15" s="8"/>
      <c r="J15" s="1"/>
      <c r="K15" s="1"/>
      <c r="L15" s="1"/>
    </row>
    <row r="16" spans="1:12">
      <c r="A16" s="16"/>
      <c r="B16" s="9"/>
      <c r="C16" s="9"/>
      <c r="D16" s="9"/>
      <c r="E16" s="9"/>
      <c r="F16" s="9"/>
      <c r="G16" s="9"/>
      <c r="H16" s="9"/>
      <c r="I16" s="8"/>
      <c r="J16" s="1"/>
      <c r="K16" s="1"/>
      <c r="L16" s="1"/>
    </row>
    <row r="17" spans="1:12">
      <c r="A17" s="16"/>
      <c r="B17" s="9"/>
      <c r="C17" s="9"/>
      <c r="D17" s="9"/>
      <c r="E17" s="9"/>
      <c r="F17" s="9"/>
      <c r="G17" s="9"/>
      <c r="H17" s="9"/>
      <c r="I17" s="8"/>
      <c r="J17" s="1"/>
      <c r="K17" s="1"/>
      <c r="L17" s="1"/>
    </row>
    <row r="18" spans="1:12">
      <c r="A18" s="16"/>
      <c r="B18" s="9"/>
      <c r="C18" s="9"/>
      <c r="D18" s="9"/>
      <c r="E18" s="9"/>
      <c r="F18" s="9"/>
      <c r="G18" s="9"/>
      <c r="H18" s="9"/>
      <c r="I18" s="8"/>
      <c r="J18" s="1"/>
      <c r="K18" s="1"/>
      <c r="L18" s="1"/>
    </row>
    <row r="19" spans="1:12">
      <c r="A19" s="31"/>
      <c r="B19" s="9"/>
      <c r="C19" s="9"/>
      <c r="D19" s="9"/>
      <c r="E19" s="9"/>
      <c r="F19" s="9"/>
      <c r="G19" s="9"/>
      <c r="H19" s="9"/>
      <c r="I19" s="8"/>
      <c r="J19" s="1"/>
      <c r="K19" s="1"/>
      <c r="L19" s="1"/>
    </row>
    <row r="20" spans="1:12">
      <c r="A20" s="31"/>
      <c r="B20" s="9"/>
      <c r="C20" s="9"/>
      <c r="D20" s="9"/>
      <c r="E20" s="9"/>
      <c r="F20" s="9"/>
      <c r="G20" s="9"/>
      <c r="H20" s="9"/>
      <c r="I20" s="8"/>
      <c r="J20" s="1"/>
      <c r="K20" s="1"/>
      <c r="L20" s="1"/>
    </row>
    <row r="21" spans="1:12">
      <c r="A21" s="31"/>
      <c r="B21" s="9"/>
      <c r="C21" s="9"/>
      <c r="D21" s="9"/>
      <c r="E21" s="9"/>
      <c r="F21" s="9"/>
      <c r="G21" s="9"/>
      <c r="H21" s="9"/>
      <c r="I21" s="8"/>
      <c r="J21" s="1"/>
      <c r="K21" s="1"/>
      <c r="L21" s="1"/>
    </row>
    <row r="22" spans="1:12">
      <c r="A22" s="31"/>
      <c r="B22" s="9"/>
      <c r="C22" s="9"/>
      <c r="D22" s="9"/>
      <c r="E22" s="9"/>
      <c r="F22" s="9"/>
      <c r="G22" s="9"/>
      <c r="H22" s="9"/>
      <c r="I22" s="8"/>
      <c r="J22" s="1"/>
      <c r="K22" s="1"/>
      <c r="L22" s="1"/>
    </row>
    <row r="23" spans="1:12">
      <c r="A23" s="31"/>
      <c r="B23" s="9"/>
      <c r="C23" s="9"/>
      <c r="D23" s="9"/>
      <c r="E23" s="9"/>
      <c r="F23" s="9"/>
      <c r="G23" s="9"/>
      <c r="H23" s="9"/>
      <c r="I23" s="8"/>
      <c r="J23" s="1"/>
      <c r="K23" s="1"/>
      <c r="L23" s="1"/>
    </row>
    <row r="24" spans="1:12" ht="44.25" customHeight="1">
      <c r="A24" s="31"/>
      <c r="B24" s="9"/>
      <c r="C24" s="9"/>
      <c r="D24" s="9"/>
      <c r="E24" s="9"/>
      <c r="F24" s="9"/>
      <c r="G24" s="9"/>
      <c r="H24" s="9"/>
      <c r="I24" s="8"/>
      <c r="J24" s="1"/>
      <c r="K24" s="1"/>
      <c r="L24" s="1"/>
    </row>
    <row r="25" spans="1:12">
      <c r="A25" s="30" t="s">
        <v>113</v>
      </c>
      <c r="B25" s="18"/>
      <c r="C25" s="18"/>
      <c r="D25" s="18"/>
      <c r="E25" s="18"/>
      <c r="F25" s="18"/>
      <c r="G25" s="18"/>
      <c r="H25" s="18"/>
      <c r="I25" s="17"/>
      <c r="J25" s="1"/>
      <c r="K25" s="1"/>
      <c r="L25" s="1"/>
    </row>
    <row r="26" spans="1:12" ht="6.75" customHeight="1">
      <c r="A26" s="29"/>
      <c r="B26" s="9"/>
      <c r="C26" s="9"/>
      <c r="D26" s="9"/>
      <c r="E26" s="9"/>
      <c r="F26" s="9"/>
      <c r="G26" s="9"/>
      <c r="H26" s="9"/>
      <c r="I26" s="8"/>
      <c r="J26" s="1"/>
      <c r="K26" s="1"/>
      <c r="L26" s="1"/>
    </row>
    <row r="27" spans="1:12" ht="17.25" customHeight="1">
      <c r="A27" s="26" t="s">
        <v>98</v>
      </c>
      <c r="B27" s="9"/>
      <c r="C27" s="61">
        <v>1500.9</v>
      </c>
      <c r="D27" s="6" t="s">
        <v>15</v>
      </c>
      <c r="E27" s="11" t="s">
        <v>99</v>
      </c>
      <c r="F27" s="64">
        <v>0.6</v>
      </c>
      <c r="G27" s="6" t="s">
        <v>15</v>
      </c>
      <c r="H27" s="11"/>
      <c r="I27" s="23"/>
      <c r="L27" s="1"/>
    </row>
    <row r="28" spans="1:12" ht="6.75" customHeight="1">
      <c r="A28" s="10"/>
      <c r="B28" s="9"/>
      <c r="C28" s="9"/>
      <c r="D28" s="6"/>
      <c r="E28" s="11"/>
      <c r="F28" s="28"/>
      <c r="G28" s="27"/>
      <c r="H28" s="11"/>
      <c r="I28" s="23"/>
      <c r="L28" s="1"/>
    </row>
    <row r="29" spans="1:12">
      <c r="A29" s="26" t="s">
        <v>84</v>
      </c>
      <c r="B29" s="9"/>
      <c r="C29" s="61">
        <v>111.5</v>
      </c>
      <c r="D29" s="6" t="s">
        <v>15</v>
      </c>
      <c r="E29" s="11"/>
      <c r="F29" s="28"/>
      <c r="G29" s="27"/>
      <c r="H29" s="11"/>
      <c r="I29" s="23"/>
      <c r="L29" s="1"/>
    </row>
    <row r="30" spans="1:12" ht="6.75" customHeight="1">
      <c r="A30" s="10"/>
      <c r="B30" s="9"/>
      <c r="C30" s="9"/>
      <c r="D30" s="6"/>
      <c r="E30" s="11"/>
      <c r="F30" s="20"/>
      <c r="G30" s="6"/>
      <c r="H30" s="11"/>
      <c r="I30" s="23"/>
      <c r="L30" s="1"/>
    </row>
    <row r="31" spans="1:12" ht="17.25" customHeight="1">
      <c r="A31" s="26" t="s">
        <v>14</v>
      </c>
      <c r="B31" s="9"/>
      <c r="C31" s="91">
        <v>0.4</v>
      </c>
      <c r="D31" s="6" t="s">
        <v>33</v>
      </c>
      <c r="E31" s="11" t="s">
        <v>13</v>
      </c>
      <c r="F31" s="64">
        <v>2</v>
      </c>
      <c r="G31" s="6"/>
      <c r="H31" s="11"/>
      <c r="I31" s="23"/>
      <c r="L31" s="1"/>
    </row>
    <row r="32" spans="1:12" ht="6.75" customHeight="1">
      <c r="A32" s="10"/>
      <c r="B32" s="9"/>
      <c r="C32" s="9"/>
      <c r="D32" s="6"/>
      <c r="E32" s="11"/>
      <c r="F32" s="20"/>
      <c r="G32" s="6"/>
      <c r="H32" s="11"/>
      <c r="I32" s="23"/>
      <c r="L32" s="1"/>
    </row>
    <row r="33" spans="1:12" ht="17.25" customHeight="1">
      <c r="A33" s="26" t="s">
        <v>12</v>
      </c>
      <c r="B33" s="9"/>
      <c r="C33" s="91">
        <v>0.5</v>
      </c>
      <c r="D33" s="6" t="s">
        <v>33</v>
      </c>
      <c r="E33" s="25" t="s">
        <v>11</v>
      </c>
      <c r="F33" s="24">
        <f>IF(C33="","",SQRT(C33^2-C31^2))</f>
        <v>0.29999999999999993</v>
      </c>
      <c r="G33" s="6" t="s">
        <v>33</v>
      </c>
      <c r="H33" s="11"/>
      <c r="I33" s="23"/>
      <c r="L33" s="1"/>
    </row>
    <row r="34" spans="1:12" ht="6.75" customHeight="1">
      <c r="A34" s="16"/>
      <c r="B34" s="9"/>
      <c r="C34" s="9"/>
      <c r="D34" s="9"/>
      <c r="E34" s="9"/>
      <c r="F34" s="9"/>
      <c r="G34" s="9"/>
      <c r="H34" s="9"/>
      <c r="I34" s="8"/>
      <c r="J34" s="1"/>
      <c r="K34" s="1"/>
      <c r="L34" s="1"/>
    </row>
    <row r="35" spans="1:12">
      <c r="A35" s="19" t="s">
        <v>10</v>
      </c>
      <c r="B35" s="22"/>
      <c r="C35" s="22"/>
      <c r="D35" s="18"/>
      <c r="E35" s="22"/>
      <c r="F35" s="22"/>
      <c r="G35" s="22"/>
      <c r="H35" s="18"/>
      <c r="I35" s="21"/>
    </row>
    <row r="36" spans="1:12" ht="23.25" customHeight="1">
      <c r="A36" s="107" t="s">
        <v>9</v>
      </c>
      <c r="B36" s="107"/>
      <c r="C36" s="107"/>
      <c r="D36" s="107" t="s">
        <v>8</v>
      </c>
      <c r="E36" s="107"/>
      <c r="F36" s="107" t="s">
        <v>7</v>
      </c>
      <c r="G36" s="107"/>
      <c r="H36" s="107" t="s">
        <v>6</v>
      </c>
      <c r="I36" s="107"/>
    </row>
    <row r="37" spans="1:12" ht="20.100000000000001" customHeight="1">
      <c r="A37" s="107" t="s">
        <v>107</v>
      </c>
      <c r="B37" s="107"/>
      <c r="C37" s="107"/>
      <c r="D37" s="107">
        <f>IF(F27="","",F27)</f>
        <v>0.6</v>
      </c>
      <c r="E37" s="107"/>
      <c r="F37" s="98">
        <f>IF(C27="","",SQRT((100/C27)^2+(100*C29/(C27)^2)^2))</f>
        <v>6.6810288042825003E-2</v>
      </c>
      <c r="G37" s="98"/>
      <c r="H37" s="98">
        <f>IF(D37="","",D37*F37)</f>
        <v>4.0086172825695002E-2</v>
      </c>
      <c r="I37" s="98"/>
    </row>
    <row r="38" spans="1:12" ht="20.100000000000001" customHeight="1">
      <c r="A38" s="128" t="s">
        <v>5</v>
      </c>
      <c r="B38" s="129"/>
      <c r="C38" s="110"/>
      <c r="D38" s="109">
        <f>IF(C31="","",C31)</f>
        <v>0.4</v>
      </c>
      <c r="E38" s="110"/>
      <c r="F38" s="132">
        <f>IF(F31="","",1/SQRT(F31))</f>
        <v>0.70710678118654746</v>
      </c>
      <c r="G38" s="133"/>
      <c r="H38" s="98">
        <f>IF(D38="","",D38*F38)</f>
        <v>0.28284271247461901</v>
      </c>
      <c r="I38" s="98"/>
    </row>
    <row r="39" spans="1:12" ht="20.100000000000001" customHeight="1">
      <c r="A39" s="107" t="s">
        <v>4</v>
      </c>
      <c r="B39" s="107"/>
      <c r="C39" s="107"/>
      <c r="D39" s="106">
        <f>IF(F33="","",F33)</f>
        <v>0.29999999999999993</v>
      </c>
      <c r="E39" s="107"/>
      <c r="F39" s="98">
        <v>1</v>
      </c>
      <c r="G39" s="98"/>
      <c r="H39" s="98">
        <f>IF(D39="","",D39*F39)</f>
        <v>0.29999999999999993</v>
      </c>
      <c r="I39" s="98"/>
    </row>
    <row r="40" spans="1:12" ht="6.75" customHeight="1">
      <c r="A40" s="16"/>
      <c r="B40" s="9"/>
      <c r="C40" s="9"/>
      <c r="D40" s="11"/>
      <c r="E40" s="20"/>
      <c r="F40" s="9"/>
      <c r="G40" s="11"/>
      <c r="H40" s="20"/>
      <c r="I40" s="8"/>
    </row>
    <row r="41" spans="1:12">
      <c r="A41" s="19" t="s">
        <v>3</v>
      </c>
      <c r="B41" s="18"/>
      <c r="C41" s="18"/>
      <c r="D41" s="18"/>
      <c r="E41" s="18"/>
      <c r="F41" s="18"/>
      <c r="G41" s="18"/>
      <c r="H41" s="18"/>
      <c r="I41" s="17"/>
      <c r="J41" s="1"/>
      <c r="K41" s="1"/>
      <c r="L41" s="1"/>
    </row>
    <row r="42" spans="1:12" ht="6.75" customHeight="1">
      <c r="A42" s="16"/>
      <c r="B42" s="9"/>
      <c r="C42" s="9"/>
      <c r="D42" s="9"/>
      <c r="E42" s="9"/>
      <c r="F42" s="9"/>
      <c r="G42" s="9"/>
      <c r="H42" s="9"/>
      <c r="I42" s="8"/>
      <c r="J42" s="1"/>
      <c r="K42" s="1"/>
      <c r="L42" s="1"/>
    </row>
    <row r="43" spans="1:12" ht="15" customHeight="1">
      <c r="A43" s="99" t="s">
        <v>2</v>
      </c>
      <c r="B43" s="100"/>
      <c r="C43" s="101"/>
      <c r="D43" s="13">
        <f>IF(H37="","",+SQRT(H37^2+H38^2+H39^2))</f>
        <v>0.41425463334984131</v>
      </c>
      <c r="E43" s="6" t="s">
        <v>33</v>
      </c>
      <c r="F43" s="11" t="s">
        <v>141</v>
      </c>
      <c r="G43" s="89" t="s">
        <v>142</v>
      </c>
      <c r="H43" s="15">
        <f>IF(C27="","",(C29/C27*100))</f>
        <v>7.4288760077286948</v>
      </c>
      <c r="I43" s="5" t="s">
        <v>33</v>
      </c>
      <c r="J43" s="1"/>
      <c r="K43" s="1"/>
      <c r="L43" s="1"/>
    </row>
    <row r="44" spans="1:12" ht="6.75" customHeight="1">
      <c r="A44" s="10"/>
      <c r="B44" s="9"/>
      <c r="C44" s="6"/>
      <c r="D44" s="14"/>
      <c r="E44" s="9"/>
      <c r="F44" s="11"/>
      <c r="G44" s="12"/>
      <c r="H44" s="65"/>
      <c r="I44" s="8"/>
      <c r="J44" s="1"/>
      <c r="K44" s="1"/>
      <c r="L44" s="1"/>
    </row>
    <row r="45" spans="1:12">
      <c r="A45" s="99" t="s">
        <v>1</v>
      </c>
      <c r="B45" s="100"/>
      <c r="C45" s="101"/>
      <c r="D45" s="15">
        <v>2</v>
      </c>
      <c r="E45" s="9"/>
      <c r="F45" s="11"/>
      <c r="G45" s="58"/>
      <c r="H45" s="14"/>
      <c r="I45" s="59"/>
      <c r="J45" s="1"/>
      <c r="K45" s="1"/>
      <c r="L45" s="1"/>
    </row>
    <row r="46" spans="1:12" ht="6.75" customHeight="1">
      <c r="A46" s="10"/>
      <c r="B46" s="9"/>
      <c r="C46" s="6"/>
      <c r="D46" s="14"/>
      <c r="E46" s="9"/>
      <c r="F46" s="11"/>
      <c r="G46" s="12"/>
      <c r="H46" s="11"/>
      <c r="I46" s="8"/>
      <c r="J46" s="1"/>
      <c r="K46" s="1"/>
      <c r="L46" s="1"/>
    </row>
    <row r="47" spans="1:12" ht="15.75">
      <c r="A47" s="99" t="s">
        <v>0</v>
      </c>
      <c r="B47" s="100"/>
      <c r="C47" s="101"/>
      <c r="D47" s="76">
        <f>IF(D43="","",D45*D43)</f>
        <v>0.82850926669968261</v>
      </c>
      <c r="E47" s="6" t="s">
        <v>33</v>
      </c>
      <c r="F47" s="11"/>
      <c r="G47" s="12"/>
      <c r="H47" s="11"/>
      <c r="I47" s="8"/>
      <c r="J47" s="1"/>
      <c r="K47" s="1"/>
      <c r="L47" s="1"/>
    </row>
    <row r="48" spans="1:12" ht="6.75" customHeight="1">
      <c r="A48" s="10"/>
      <c r="B48" s="9"/>
      <c r="C48" s="9"/>
      <c r="D48" s="9"/>
      <c r="E48" s="9"/>
      <c r="F48" s="9"/>
      <c r="G48" s="9"/>
      <c r="H48" s="9"/>
      <c r="I48" s="8"/>
      <c r="J48" s="1"/>
      <c r="K48" s="1"/>
      <c r="L48" s="1"/>
    </row>
    <row r="49" spans="1:12">
      <c r="A49" s="7"/>
      <c r="B49" s="6"/>
      <c r="C49" s="6"/>
      <c r="D49" s="6"/>
      <c r="E49" s="6"/>
      <c r="F49" s="6"/>
      <c r="G49" s="6"/>
      <c r="H49" s="6"/>
      <c r="I49" s="5"/>
      <c r="J49" s="1"/>
      <c r="K49" s="1"/>
      <c r="L49" s="1"/>
    </row>
    <row r="50" spans="1:12">
      <c r="A50" s="7"/>
      <c r="B50" s="6"/>
      <c r="C50" s="6"/>
      <c r="D50" s="6"/>
      <c r="E50" s="6"/>
      <c r="F50" s="6"/>
      <c r="G50" s="6"/>
      <c r="H50" s="6"/>
      <c r="I50" s="5"/>
      <c r="J50" s="1"/>
      <c r="K50" s="1"/>
      <c r="L50" s="1"/>
    </row>
    <row r="51" spans="1:12">
      <c r="A51" s="7"/>
      <c r="B51" s="6"/>
      <c r="C51" s="6"/>
      <c r="D51" s="6"/>
      <c r="E51" s="6"/>
      <c r="F51" s="6"/>
      <c r="G51" s="6"/>
      <c r="H51" s="6"/>
      <c r="I51" s="5"/>
      <c r="J51" s="1"/>
      <c r="K51" s="1"/>
      <c r="L51" s="1"/>
    </row>
    <row r="52" spans="1:12">
      <c r="A52" s="7"/>
      <c r="B52" s="6"/>
      <c r="C52" s="6"/>
      <c r="D52" s="6"/>
      <c r="E52" s="6"/>
      <c r="F52" s="6"/>
      <c r="G52" s="6"/>
      <c r="H52" s="6"/>
      <c r="I52" s="5"/>
      <c r="J52" s="1"/>
      <c r="K52" s="1"/>
      <c r="L52" s="1"/>
    </row>
    <row r="53" spans="1:12">
      <c r="A53" s="7"/>
      <c r="B53" s="6"/>
      <c r="C53" s="6"/>
      <c r="D53" s="6"/>
      <c r="E53" s="6"/>
      <c r="F53" s="6"/>
      <c r="G53" s="6"/>
      <c r="H53" s="6"/>
      <c r="I53" s="5"/>
      <c r="J53" s="1"/>
      <c r="K53" s="1"/>
      <c r="L53" s="1"/>
    </row>
    <row r="54" spans="1:12">
      <c r="A54" s="7"/>
      <c r="B54" s="6"/>
      <c r="C54" s="6"/>
      <c r="D54" s="6"/>
      <c r="E54" s="6"/>
      <c r="F54" s="6"/>
      <c r="G54" s="6"/>
      <c r="H54" s="6"/>
      <c r="I54" s="5"/>
      <c r="J54" s="1"/>
      <c r="K54" s="1"/>
      <c r="L54" s="1"/>
    </row>
    <row r="55" spans="1:12">
      <c r="A55" s="7"/>
      <c r="B55" s="6"/>
      <c r="C55" s="6"/>
      <c r="D55" s="6"/>
      <c r="E55" s="6"/>
      <c r="F55" s="6"/>
      <c r="G55" s="6"/>
      <c r="H55" s="6"/>
      <c r="I55" s="5"/>
      <c r="J55" s="1"/>
      <c r="K55" s="1"/>
      <c r="L55" s="1"/>
    </row>
    <row r="56" spans="1:12">
      <c r="A56" s="7"/>
      <c r="B56" s="6"/>
      <c r="C56" s="6"/>
      <c r="D56" s="6"/>
      <c r="E56" s="6"/>
      <c r="F56" s="6"/>
      <c r="G56" s="6"/>
      <c r="H56" s="6"/>
      <c r="I56" s="5"/>
      <c r="J56" s="1"/>
      <c r="K56" s="1"/>
      <c r="L56" s="1"/>
    </row>
    <row r="57" spans="1:12">
      <c r="A57" s="4"/>
      <c r="B57" s="3"/>
      <c r="C57" s="3"/>
      <c r="D57" s="3"/>
      <c r="E57" s="3"/>
      <c r="F57" s="3"/>
      <c r="G57" s="3"/>
      <c r="H57" s="3"/>
      <c r="I57" s="2"/>
      <c r="J57" s="1"/>
      <c r="K57" s="1"/>
      <c r="L57" s="1"/>
    </row>
    <row r="58" spans="1:12">
      <c r="J58" s="1"/>
      <c r="K58" s="1"/>
      <c r="L58" s="1"/>
    </row>
    <row r="59" spans="1:12">
      <c r="J59" s="1"/>
      <c r="K59" s="1"/>
      <c r="L59" s="1"/>
    </row>
    <row r="60" spans="1:12">
      <c r="J60" s="1"/>
      <c r="K60" s="1"/>
      <c r="L60" s="1"/>
    </row>
    <row r="61" spans="1:12">
      <c r="J61" s="1"/>
      <c r="K61" s="1"/>
      <c r="L61" s="1"/>
    </row>
    <row r="62" spans="1:12">
      <c r="J62" s="1"/>
      <c r="K62" s="1"/>
      <c r="L62" s="1"/>
    </row>
    <row r="63" spans="1:12">
      <c r="J63" s="1"/>
      <c r="K63" s="1"/>
      <c r="L63" s="1"/>
    </row>
    <row r="64" spans="1:12">
      <c r="J64" s="1"/>
      <c r="K64" s="1"/>
      <c r="L64" s="1"/>
    </row>
    <row r="65" spans="10:12">
      <c r="J65" s="1"/>
      <c r="K65" s="1"/>
      <c r="L65" s="1"/>
    </row>
  </sheetData>
  <sheetProtection password="C464" sheet="1" objects="1" scenarios="1"/>
  <mergeCells count="24">
    <mergeCell ref="F36:G36"/>
    <mergeCell ref="D1:I2"/>
    <mergeCell ref="F38:G38"/>
    <mergeCell ref="H38:I38"/>
    <mergeCell ref="D5:I5"/>
    <mergeCell ref="F7:G7"/>
    <mergeCell ref="H7:I7"/>
    <mergeCell ref="H36:I36"/>
    <mergeCell ref="H39:I39"/>
    <mergeCell ref="A37:C37"/>
    <mergeCell ref="D37:E37"/>
    <mergeCell ref="F37:G37"/>
    <mergeCell ref="H37:I37"/>
    <mergeCell ref="A39:C39"/>
    <mergeCell ref="D39:E39"/>
    <mergeCell ref="F39:G39"/>
    <mergeCell ref="A45:C45"/>
    <mergeCell ref="A47:C47"/>
    <mergeCell ref="A38:C38"/>
    <mergeCell ref="D38:E38"/>
    <mergeCell ref="B7:C7"/>
    <mergeCell ref="A36:C36"/>
    <mergeCell ref="A43:C43"/>
    <mergeCell ref="D36:E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6386" r:id="rId4">
          <objectPr defaultSize="0" autoPict="0" r:id="rId5">
            <anchor moveWithCells="1">
              <from>
                <xdr:col>1</xdr:col>
                <xdr:colOff>352425</xdr:colOff>
                <xdr:row>12</xdr:row>
                <xdr:rowOff>161925</xdr:rowOff>
              </from>
              <to>
                <xdr:col>7</xdr:col>
                <xdr:colOff>323850</xdr:colOff>
                <xdr:row>16</xdr:row>
                <xdr:rowOff>57150</xdr:rowOff>
              </to>
            </anchor>
          </objectPr>
        </oleObject>
      </mc:Choice>
      <mc:Fallback>
        <oleObject progId="Equation.3" shapeId="16386" r:id="rId4"/>
      </mc:Fallback>
    </mc:AlternateContent>
    <mc:AlternateContent xmlns:mc="http://schemas.openxmlformats.org/markup-compatibility/2006">
      <mc:Choice Requires="x14">
        <oleObject progId="Equation.3" shapeId="16387" r:id="rId6">
          <objectPr defaultSize="0" autoPict="0" r:id="rId7">
            <anchor moveWithCells="1">
              <from>
                <xdr:col>1</xdr:col>
                <xdr:colOff>123825</xdr:colOff>
                <xdr:row>21</xdr:row>
                <xdr:rowOff>9525</xdr:rowOff>
              </from>
              <to>
                <xdr:col>7</xdr:col>
                <xdr:colOff>457200</xdr:colOff>
                <xdr:row>23</xdr:row>
                <xdr:rowOff>533400</xdr:rowOff>
              </to>
            </anchor>
          </objectPr>
        </oleObject>
      </mc:Choice>
      <mc:Fallback>
        <oleObject progId="Equation.3" shapeId="1638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opLeftCell="A19" zoomScale="83" zoomScaleNormal="83" workbookViewId="0">
      <selection activeCell="L43" sqref="L43"/>
    </sheetView>
  </sheetViews>
  <sheetFormatPr baseColWidth="10" defaultRowHeight="15"/>
  <cols>
    <col min="1" max="1" width="8" customWidth="1"/>
    <col min="2" max="2" width="8.28515625" customWidth="1"/>
    <col min="3" max="3" width="9.5703125" customWidth="1"/>
    <col min="4" max="4" width="7.7109375" customWidth="1"/>
    <col min="5" max="5" width="8.85546875" customWidth="1"/>
    <col min="6" max="7" width="7.7109375" customWidth="1"/>
    <col min="257" max="257" width="8" customWidth="1"/>
    <col min="258" max="258" width="8.28515625" customWidth="1"/>
    <col min="259" max="259" width="9.5703125" customWidth="1"/>
    <col min="260" max="260" width="7.7109375" customWidth="1"/>
    <col min="261" max="261" width="8.85546875" customWidth="1"/>
    <col min="262" max="263" width="7.7109375" customWidth="1"/>
    <col min="513" max="513" width="8" customWidth="1"/>
    <col min="514" max="514" width="8.28515625" customWidth="1"/>
    <col min="515" max="515" width="9.5703125" customWidth="1"/>
    <col min="516" max="516" width="7.7109375" customWidth="1"/>
    <col min="517" max="517" width="8.85546875" customWidth="1"/>
    <col min="518" max="519" width="7.7109375" customWidth="1"/>
    <col min="769" max="769" width="8" customWidth="1"/>
    <col min="770" max="770" width="8.28515625" customWidth="1"/>
    <col min="771" max="771" width="9.5703125" customWidth="1"/>
    <col min="772" max="772" width="7.7109375" customWidth="1"/>
    <col min="773" max="773" width="8.85546875" customWidth="1"/>
    <col min="774" max="775" width="7.7109375" customWidth="1"/>
    <col min="1025" max="1025" width="8" customWidth="1"/>
    <col min="1026" max="1026" width="8.28515625" customWidth="1"/>
    <col min="1027" max="1027" width="9.5703125" customWidth="1"/>
    <col min="1028" max="1028" width="7.7109375" customWidth="1"/>
    <col min="1029" max="1029" width="8.85546875" customWidth="1"/>
    <col min="1030" max="1031" width="7.7109375" customWidth="1"/>
    <col min="1281" max="1281" width="8" customWidth="1"/>
    <col min="1282" max="1282" width="8.28515625" customWidth="1"/>
    <col min="1283" max="1283" width="9.5703125" customWidth="1"/>
    <col min="1284" max="1284" width="7.7109375" customWidth="1"/>
    <col min="1285" max="1285" width="8.85546875" customWidth="1"/>
    <col min="1286" max="1287" width="7.7109375" customWidth="1"/>
    <col min="1537" max="1537" width="8" customWidth="1"/>
    <col min="1538" max="1538" width="8.28515625" customWidth="1"/>
    <col min="1539" max="1539" width="9.5703125" customWidth="1"/>
    <col min="1540" max="1540" width="7.7109375" customWidth="1"/>
    <col min="1541" max="1541" width="8.85546875" customWidth="1"/>
    <col min="1542" max="1543" width="7.7109375" customWidth="1"/>
    <col min="1793" max="1793" width="8" customWidth="1"/>
    <col min="1794" max="1794" width="8.28515625" customWidth="1"/>
    <col min="1795" max="1795" width="9.5703125" customWidth="1"/>
    <col min="1796" max="1796" width="7.7109375" customWidth="1"/>
    <col min="1797" max="1797" width="8.85546875" customWidth="1"/>
    <col min="1798" max="1799" width="7.7109375" customWidth="1"/>
    <col min="2049" max="2049" width="8" customWidth="1"/>
    <col min="2050" max="2050" width="8.28515625" customWidth="1"/>
    <col min="2051" max="2051" width="9.5703125" customWidth="1"/>
    <col min="2052" max="2052" width="7.7109375" customWidth="1"/>
    <col min="2053" max="2053" width="8.85546875" customWidth="1"/>
    <col min="2054" max="2055" width="7.7109375" customWidth="1"/>
    <col min="2305" max="2305" width="8" customWidth="1"/>
    <col min="2306" max="2306" width="8.28515625" customWidth="1"/>
    <col min="2307" max="2307" width="9.5703125" customWidth="1"/>
    <col min="2308" max="2308" width="7.7109375" customWidth="1"/>
    <col min="2309" max="2309" width="8.85546875" customWidth="1"/>
    <col min="2310" max="2311" width="7.7109375" customWidth="1"/>
    <col min="2561" max="2561" width="8" customWidth="1"/>
    <col min="2562" max="2562" width="8.28515625" customWidth="1"/>
    <col min="2563" max="2563" width="9.5703125" customWidth="1"/>
    <col min="2564" max="2564" width="7.7109375" customWidth="1"/>
    <col min="2565" max="2565" width="8.85546875" customWidth="1"/>
    <col min="2566" max="2567" width="7.7109375" customWidth="1"/>
    <col min="2817" max="2817" width="8" customWidth="1"/>
    <col min="2818" max="2818" width="8.28515625" customWidth="1"/>
    <col min="2819" max="2819" width="9.5703125" customWidth="1"/>
    <col min="2820" max="2820" width="7.7109375" customWidth="1"/>
    <col min="2821" max="2821" width="8.85546875" customWidth="1"/>
    <col min="2822" max="2823" width="7.7109375" customWidth="1"/>
    <col min="3073" max="3073" width="8" customWidth="1"/>
    <col min="3074" max="3074" width="8.28515625" customWidth="1"/>
    <col min="3075" max="3075" width="9.5703125" customWidth="1"/>
    <col min="3076" max="3076" width="7.7109375" customWidth="1"/>
    <col min="3077" max="3077" width="8.85546875" customWidth="1"/>
    <col min="3078" max="3079" width="7.7109375" customWidth="1"/>
    <col min="3329" max="3329" width="8" customWidth="1"/>
    <col min="3330" max="3330" width="8.28515625" customWidth="1"/>
    <col min="3331" max="3331" width="9.5703125" customWidth="1"/>
    <col min="3332" max="3332" width="7.7109375" customWidth="1"/>
    <col min="3333" max="3333" width="8.85546875" customWidth="1"/>
    <col min="3334" max="3335" width="7.7109375" customWidth="1"/>
    <col min="3585" max="3585" width="8" customWidth="1"/>
    <col min="3586" max="3586" width="8.28515625" customWidth="1"/>
    <col min="3587" max="3587" width="9.5703125" customWidth="1"/>
    <col min="3588" max="3588" width="7.7109375" customWidth="1"/>
    <col min="3589" max="3589" width="8.85546875" customWidth="1"/>
    <col min="3590" max="3591" width="7.7109375" customWidth="1"/>
    <col min="3841" max="3841" width="8" customWidth="1"/>
    <col min="3842" max="3842" width="8.28515625" customWidth="1"/>
    <col min="3843" max="3843" width="9.5703125" customWidth="1"/>
    <col min="3844" max="3844" width="7.7109375" customWidth="1"/>
    <col min="3845" max="3845" width="8.85546875" customWidth="1"/>
    <col min="3846" max="3847" width="7.7109375" customWidth="1"/>
    <col min="4097" max="4097" width="8" customWidth="1"/>
    <col min="4098" max="4098" width="8.28515625" customWidth="1"/>
    <col min="4099" max="4099" width="9.5703125" customWidth="1"/>
    <col min="4100" max="4100" width="7.7109375" customWidth="1"/>
    <col min="4101" max="4101" width="8.85546875" customWidth="1"/>
    <col min="4102" max="4103" width="7.7109375" customWidth="1"/>
    <col min="4353" max="4353" width="8" customWidth="1"/>
    <col min="4354" max="4354" width="8.28515625" customWidth="1"/>
    <col min="4355" max="4355" width="9.5703125" customWidth="1"/>
    <col min="4356" max="4356" width="7.7109375" customWidth="1"/>
    <col min="4357" max="4357" width="8.85546875" customWidth="1"/>
    <col min="4358" max="4359" width="7.7109375" customWidth="1"/>
    <col min="4609" max="4609" width="8" customWidth="1"/>
    <col min="4610" max="4610" width="8.28515625" customWidth="1"/>
    <col min="4611" max="4611" width="9.5703125" customWidth="1"/>
    <col min="4612" max="4612" width="7.7109375" customWidth="1"/>
    <col min="4613" max="4613" width="8.85546875" customWidth="1"/>
    <col min="4614" max="4615" width="7.7109375" customWidth="1"/>
    <col min="4865" max="4865" width="8" customWidth="1"/>
    <col min="4866" max="4866" width="8.28515625" customWidth="1"/>
    <col min="4867" max="4867" width="9.5703125" customWidth="1"/>
    <col min="4868" max="4868" width="7.7109375" customWidth="1"/>
    <col min="4869" max="4869" width="8.85546875" customWidth="1"/>
    <col min="4870" max="4871" width="7.7109375" customWidth="1"/>
    <col min="5121" max="5121" width="8" customWidth="1"/>
    <col min="5122" max="5122" width="8.28515625" customWidth="1"/>
    <col min="5123" max="5123" width="9.5703125" customWidth="1"/>
    <col min="5124" max="5124" width="7.7109375" customWidth="1"/>
    <col min="5125" max="5125" width="8.85546875" customWidth="1"/>
    <col min="5126" max="5127" width="7.7109375" customWidth="1"/>
    <col min="5377" max="5377" width="8" customWidth="1"/>
    <col min="5378" max="5378" width="8.28515625" customWidth="1"/>
    <col min="5379" max="5379" width="9.5703125" customWidth="1"/>
    <col min="5380" max="5380" width="7.7109375" customWidth="1"/>
    <col min="5381" max="5381" width="8.85546875" customWidth="1"/>
    <col min="5382" max="5383" width="7.7109375" customWidth="1"/>
    <col min="5633" max="5633" width="8" customWidth="1"/>
    <col min="5634" max="5634" width="8.28515625" customWidth="1"/>
    <col min="5635" max="5635" width="9.5703125" customWidth="1"/>
    <col min="5636" max="5636" width="7.7109375" customWidth="1"/>
    <col min="5637" max="5637" width="8.85546875" customWidth="1"/>
    <col min="5638" max="5639" width="7.7109375" customWidth="1"/>
    <col min="5889" max="5889" width="8" customWidth="1"/>
    <col min="5890" max="5890" width="8.28515625" customWidth="1"/>
    <col min="5891" max="5891" width="9.5703125" customWidth="1"/>
    <col min="5892" max="5892" width="7.7109375" customWidth="1"/>
    <col min="5893" max="5893" width="8.85546875" customWidth="1"/>
    <col min="5894" max="5895" width="7.7109375" customWidth="1"/>
    <col min="6145" max="6145" width="8" customWidth="1"/>
    <col min="6146" max="6146" width="8.28515625" customWidth="1"/>
    <col min="6147" max="6147" width="9.5703125" customWidth="1"/>
    <col min="6148" max="6148" width="7.7109375" customWidth="1"/>
    <col min="6149" max="6149" width="8.85546875" customWidth="1"/>
    <col min="6150" max="6151" width="7.7109375" customWidth="1"/>
    <col min="6401" max="6401" width="8" customWidth="1"/>
    <col min="6402" max="6402" width="8.28515625" customWidth="1"/>
    <col min="6403" max="6403" width="9.5703125" customWidth="1"/>
    <col min="6404" max="6404" width="7.7109375" customWidth="1"/>
    <col min="6405" max="6405" width="8.85546875" customWidth="1"/>
    <col min="6406" max="6407" width="7.7109375" customWidth="1"/>
    <col min="6657" max="6657" width="8" customWidth="1"/>
    <col min="6658" max="6658" width="8.28515625" customWidth="1"/>
    <col min="6659" max="6659" width="9.5703125" customWidth="1"/>
    <col min="6660" max="6660" width="7.7109375" customWidth="1"/>
    <col min="6661" max="6661" width="8.85546875" customWidth="1"/>
    <col min="6662" max="6663" width="7.7109375" customWidth="1"/>
    <col min="6913" max="6913" width="8" customWidth="1"/>
    <col min="6914" max="6914" width="8.28515625" customWidth="1"/>
    <col min="6915" max="6915" width="9.5703125" customWidth="1"/>
    <col min="6916" max="6916" width="7.7109375" customWidth="1"/>
    <col min="6917" max="6917" width="8.85546875" customWidth="1"/>
    <col min="6918" max="6919" width="7.7109375" customWidth="1"/>
    <col min="7169" max="7169" width="8" customWidth="1"/>
    <col min="7170" max="7170" width="8.28515625" customWidth="1"/>
    <col min="7171" max="7171" width="9.5703125" customWidth="1"/>
    <col min="7172" max="7172" width="7.7109375" customWidth="1"/>
    <col min="7173" max="7173" width="8.85546875" customWidth="1"/>
    <col min="7174" max="7175" width="7.7109375" customWidth="1"/>
    <col min="7425" max="7425" width="8" customWidth="1"/>
    <col min="7426" max="7426" width="8.28515625" customWidth="1"/>
    <col min="7427" max="7427" width="9.5703125" customWidth="1"/>
    <col min="7428" max="7428" width="7.7109375" customWidth="1"/>
    <col min="7429" max="7429" width="8.85546875" customWidth="1"/>
    <col min="7430" max="7431" width="7.7109375" customWidth="1"/>
    <col min="7681" max="7681" width="8" customWidth="1"/>
    <col min="7682" max="7682" width="8.28515625" customWidth="1"/>
    <col min="7683" max="7683" width="9.5703125" customWidth="1"/>
    <col min="7684" max="7684" width="7.7109375" customWidth="1"/>
    <col min="7685" max="7685" width="8.85546875" customWidth="1"/>
    <col min="7686" max="7687" width="7.7109375" customWidth="1"/>
    <col min="7937" max="7937" width="8" customWidth="1"/>
    <col min="7938" max="7938" width="8.28515625" customWidth="1"/>
    <col min="7939" max="7939" width="9.5703125" customWidth="1"/>
    <col min="7940" max="7940" width="7.7109375" customWidth="1"/>
    <col min="7941" max="7941" width="8.85546875" customWidth="1"/>
    <col min="7942" max="7943" width="7.7109375" customWidth="1"/>
    <col min="8193" max="8193" width="8" customWidth="1"/>
    <col min="8194" max="8194" width="8.28515625" customWidth="1"/>
    <col min="8195" max="8195" width="9.5703125" customWidth="1"/>
    <col min="8196" max="8196" width="7.7109375" customWidth="1"/>
    <col min="8197" max="8197" width="8.85546875" customWidth="1"/>
    <col min="8198" max="8199" width="7.7109375" customWidth="1"/>
    <col min="8449" max="8449" width="8" customWidth="1"/>
    <col min="8450" max="8450" width="8.28515625" customWidth="1"/>
    <col min="8451" max="8451" width="9.5703125" customWidth="1"/>
    <col min="8452" max="8452" width="7.7109375" customWidth="1"/>
    <col min="8453" max="8453" width="8.85546875" customWidth="1"/>
    <col min="8454" max="8455" width="7.7109375" customWidth="1"/>
    <col min="8705" max="8705" width="8" customWidth="1"/>
    <col min="8706" max="8706" width="8.28515625" customWidth="1"/>
    <col min="8707" max="8707" width="9.5703125" customWidth="1"/>
    <col min="8708" max="8708" width="7.7109375" customWidth="1"/>
    <col min="8709" max="8709" width="8.85546875" customWidth="1"/>
    <col min="8710" max="8711" width="7.7109375" customWidth="1"/>
    <col min="8961" max="8961" width="8" customWidth="1"/>
    <col min="8962" max="8962" width="8.28515625" customWidth="1"/>
    <col min="8963" max="8963" width="9.5703125" customWidth="1"/>
    <col min="8964" max="8964" width="7.7109375" customWidth="1"/>
    <col min="8965" max="8965" width="8.85546875" customWidth="1"/>
    <col min="8966" max="8967" width="7.7109375" customWidth="1"/>
    <col min="9217" max="9217" width="8" customWidth="1"/>
    <col min="9218" max="9218" width="8.28515625" customWidth="1"/>
    <col min="9219" max="9219" width="9.5703125" customWidth="1"/>
    <col min="9220" max="9220" width="7.7109375" customWidth="1"/>
    <col min="9221" max="9221" width="8.85546875" customWidth="1"/>
    <col min="9222" max="9223" width="7.7109375" customWidth="1"/>
    <col min="9473" max="9473" width="8" customWidth="1"/>
    <col min="9474" max="9474" width="8.28515625" customWidth="1"/>
    <col min="9475" max="9475" width="9.5703125" customWidth="1"/>
    <col min="9476" max="9476" width="7.7109375" customWidth="1"/>
    <col min="9477" max="9477" width="8.85546875" customWidth="1"/>
    <col min="9478" max="9479" width="7.7109375" customWidth="1"/>
    <col min="9729" max="9729" width="8" customWidth="1"/>
    <col min="9730" max="9730" width="8.28515625" customWidth="1"/>
    <col min="9731" max="9731" width="9.5703125" customWidth="1"/>
    <col min="9732" max="9732" width="7.7109375" customWidth="1"/>
    <col min="9733" max="9733" width="8.85546875" customWidth="1"/>
    <col min="9734" max="9735" width="7.7109375" customWidth="1"/>
    <col min="9985" max="9985" width="8" customWidth="1"/>
    <col min="9986" max="9986" width="8.28515625" customWidth="1"/>
    <col min="9987" max="9987" width="9.5703125" customWidth="1"/>
    <col min="9988" max="9988" width="7.7109375" customWidth="1"/>
    <col min="9989" max="9989" width="8.85546875" customWidth="1"/>
    <col min="9990" max="9991" width="7.7109375" customWidth="1"/>
    <col min="10241" max="10241" width="8" customWidth="1"/>
    <col min="10242" max="10242" width="8.28515625" customWidth="1"/>
    <col min="10243" max="10243" width="9.5703125" customWidth="1"/>
    <col min="10244" max="10244" width="7.7109375" customWidth="1"/>
    <col min="10245" max="10245" width="8.85546875" customWidth="1"/>
    <col min="10246" max="10247" width="7.7109375" customWidth="1"/>
    <col min="10497" max="10497" width="8" customWidth="1"/>
    <col min="10498" max="10498" width="8.28515625" customWidth="1"/>
    <col min="10499" max="10499" width="9.5703125" customWidth="1"/>
    <col min="10500" max="10500" width="7.7109375" customWidth="1"/>
    <col min="10501" max="10501" width="8.85546875" customWidth="1"/>
    <col min="10502" max="10503" width="7.7109375" customWidth="1"/>
    <col min="10753" max="10753" width="8" customWidth="1"/>
    <col min="10754" max="10754" width="8.28515625" customWidth="1"/>
    <col min="10755" max="10755" width="9.5703125" customWidth="1"/>
    <col min="10756" max="10756" width="7.7109375" customWidth="1"/>
    <col min="10757" max="10757" width="8.85546875" customWidth="1"/>
    <col min="10758" max="10759" width="7.7109375" customWidth="1"/>
    <col min="11009" max="11009" width="8" customWidth="1"/>
    <col min="11010" max="11010" width="8.28515625" customWidth="1"/>
    <col min="11011" max="11011" width="9.5703125" customWidth="1"/>
    <col min="11012" max="11012" width="7.7109375" customWidth="1"/>
    <col min="11013" max="11013" width="8.85546875" customWidth="1"/>
    <col min="11014" max="11015" width="7.7109375" customWidth="1"/>
    <col min="11265" max="11265" width="8" customWidth="1"/>
    <col min="11266" max="11266" width="8.28515625" customWidth="1"/>
    <col min="11267" max="11267" width="9.5703125" customWidth="1"/>
    <col min="11268" max="11268" width="7.7109375" customWidth="1"/>
    <col min="11269" max="11269" width="8.85546875" customWidth="1"/>
    <col min="11270" max="11271" width="7.7109375" customWidth="1"/>
    <col min="11521" max="11521" width="8" customWidth="1"/>
    <col min="11522" max="11522" width="8.28515625" customWidth="1"/>
    <col min="11523" max="11523" width="9.5703125" customWidth="1"/>
    <col min="11524" max="11524" width="7.7109375" customWidth="1"/>
    <col min="11525" max="11525" width="8.85546875" customWidth="1"/>
    <col min="11526" max="11527" width="7.7109375" customWidth="1"/>
    <col min="11777" max="11777" width="8" customWidth="1"/>
    <col min="11778" max="11778" width="8.28515625" customWidth="1"/>
    <col min="11779" max="11779" width="9.5703125" customWidth="1"/>
    <col min="11780" max="11780" width="7.7109375" customWidth="1"/>
    <col min="11781" max="11781" width="8.85546875" customWidth="1"/>
    <col min="11782" max="11783" width="7.7109375" customWidth="1"/>
    <col min="12033" max="12033" width="8" customWidth="1"/>
    <col min="12034" max="12034" width="8.28515625" customWidth="1"/>
    <col min="12035" max="12035" width="9.5703125" customWidth="1"/>
    <col min="12036" max="12036" width="7.7109375" customWidth="1"/>
    <col min="12037" max="12037" width="8.85546875" customWidth="1"/>
    <col min="12038" max="12039" width="7.7109375" customWidth="1"/>
    <col min="12289" max="12289" width="8" customWidth="1"/>
    <col min="12290" max="12290" width="8.28515625" customWidth="1"/>
    <col min="12291" max="12291" width="9.5703125" customWidth="1"/>
    <col min="12292" max="12292" width="7.7109375" customWidth="1"/>
    <col min="12293" max="12293" width="8.85546875" customWidth="1"/>
    <col min="12294" max="12295" width="7.7109375" customWidth="1"/>
    <col min="12545" max="12545" width="8" customWidth="1"/>
    <col min="12546" max="12546" width="8.28515625" customWidth="1"/>
    <col min="12547" max="12547" width="9.5703125" customWidth="1"/>
    <col min="12548" max="12548" width="7.7109375" customWidth="1"/>
    <col min="12549" max="12549" width="8.85546875" customWidth="1"/>
    <col min="12550" max="12551" width="7.7109375" customWidth="1"/>
    <col min="12801" max="12801" width="8" customWidth="1"/>
    <col min="12802" max="12802" width="8.28515625" customWidth="1"/>
    <col min="12803" max="12803" width="9.5703125" customWidth="1"/>
    <col min="12804" max="12804" width="7.7109375" customWidth="1"/>
    <col min="12805" max="12805" width="8.85546875" customWidth="1"/>
    <col min="12806" max="12807" width="7.7109375" customWidth="1"/>
    <col min="13057" max="13057" width="8" customWidth="1"/>
    <col min="13058" max="13058" width="8.28515625" customWidth="1"/>
    <col min="13059" max="13059" width="9.5703125" customWidth="1"/>
    <col min="13060" max="13060" width="7.7109375" customWidth="1"/>
    <col min="13061" max="13061" width="8.85546875" customWidth="1"/>
    <col min="13062" max="13063" width="7.7109375" customWidth="1"/>
    <col min="13313" max="13313" width="8" customWidth="1"/>
    <col min="13314" max="13314" width="8.28515625" customWidth="1"/>
    <col min="13315" max="13315" width="9.5703125" customWidth="1"/>
    <col min="13316" max="13316" width="7.7109375" customWidth="1"/>
    <col min="13317" max="13317" width="8.85546875" customWidth="1"/>
    <col min="13318" max="13319" width="7.7109375" customWidth="1"/>
    <col min="13569" max="13569" width="8" customWidth="1"/>
    <col min="13570" max="13570" width="8.28515625" customWidth="1"/>
    <col min="13571" max="13571" width="9.5703125" customWidth="1"/>
    <col min="13572" max="13572" width="7.7109375" customWidth="1"/>
    <col min="13573" max="13573" width="8.85546875" customWidth="1"/>
    <col min="13574" max="13575" width="7.7109375" customWidth="1"/>
    <col min="13825" max="13825" width="8" customWidth="1"/>
    <col min="13826" max="13826" width="8.28515625" customWidth="1"/>
    <col min="13827" max="13827" width="9.5703125" customWidth="1"/>
    <col min="13828" max="13828" width="7.7109375" customWidth="1"/>
    <col min="13829" max="13829" width="8.85546875" customWidth="1"/>
    <col min="13830" max="13831" width="7.7109375" customWidth="1"/>
    <col min="14081" max="14081" width="8" customWidth="1"/>
    <col min="14082" max="14082" width="8.28515625" customWidth="1"/>
    <col min="14083" max="14083" width="9.5703125" customWidth="1"/>
    <col min="14084" max="14084" width="7.7109375" customWidth="1"/>
    <col min="14085" max="14085" width="8.85546875" customWidth="1"/>
    <col min="14086" max="14087" width="7.7109375" customWidth="1"/>
    <col min="14337" max="14337" width="8" customWidth="1"/>
    <col min="14338" max="14338" width="8.28515625" customWidth="1"/>
    <col min="14339" max="14339" width="9.5703125" customWidth="1"/>
    <col min="14340" max="14340" width="7.7109375" customWidth="1"/>
    <col min="14341" max="14341" width="8.85546875" customWidth="1"/>
    <col min="14342" max="14343" width="7.7109375" customWidth="1"/>
    <col min="14593" max="14593" width="8" customWidth="1"/>
    <col min="14594" max="14594" width="8.28515625" customWidth="1"/>
    <col min="14595" max="14595" width="9.5703125" customWidth="1"/>
    <col min="14596" max="14596" width="7.7109375" customWidth="1"/>
    <col min="14597" max="14597" width="8.85546875" customWidth="1"/>
    <col min="14598" max="14599" width="7.7109375" customWidth="1"/>
    <col min="14849" max="14849" width="8" customWidth="1"/>
    <col min="14850" max="14850" width="8.28515625" customWidth="1"/>
    <col min="14851" max="14851" width="9.5703125" customWidth="1"/>
    <col min="14852" max="14852" width="7.7109375" customWidth="1"/>
    <col min="14853" max="14853" width="8.85546875" customWidth="1"/>
    <col min="14854" max="14855" width="7.7109375" customWidth="1"/>
    <col min="15105" max="15105" width="8" customWidth="1"/>
    <col min="15106" max="15106" width="8.28515625" customWidth="1"/>
    <col min="15107" max="15107" width="9.5703125" customWidth="1"/>
    <col min="15108" max="15108" width="7.7109375" customWidth="1"/>
    <col min="15109" max="15109" width="8.85546875" customWidth="1"/>
    <col min="15110" max="15111" width="7.7109375" customWidth="1"/>
    <col min="15361" max="15361" width="8" customWidth="1"/>
    <col min="15362" max="15362" width="8.28515625" customWidth="1"/>
    <col min="15363" max="15363" width="9.5703125" customWidth="1"/>
    <col min="15364" max="15364" width="7.7109375" customWidth="1"/>
    <col min="15365" max="15365" width="8.85546875" customWidth="1"/>
    <col min="15366" max="15367" width="7.7109375" customWidth="1"/>
    <col min="15617" max="15617" width="8" customWidth="1"/>
    <col min="15618" max="15618" width="8.28515625" customWidth="1"/>
    <col min="15619" max="15619" width="9.5703125" customWidth="1"/>
    <col min="15620" max="15620" width="7.7109375" customWidth="1"/>
    <col min="15621" max="15621" width="8.85546875" customWidth="1"/>
    <col min="15622" max="15623" width="7.7109375" customWidth="1"/>
    <col min="15873" max="15873" width="8" customWidth="1"/>
    <col min="15874" max="15874" width="8.28515625" customWidth="1"/>
    <col min="15875" max="15875" width="9.5703125" customWidth="1"/>
    <col min="15876" max="15876" width="7.7109375" customWidth="1"/>
    <col min="15877" max="15877" width="8.85546875" customWidth="1"/>
    <col min="15878" max="15879" width="7.7109375" customWidth="1"/>
    <col min="16129" max="16129" width="8" customWidth="1"/>
    <col min="16130" max="16130" width="8.28515625" customWidth="1"/>
    <col min="16131" max="16131" width="9.5703125" customWidth="1"/>
    <col min="16132" max="16132" width="7.7109375" customWidth="1"/>
    <col min="16133" max="16133" width="8.85546875" customWidth="1"/>
    <col min="16134" max="16135" width="7.7109375" customWidth="1"/>
  </cols>
  <sheetData>
    <row r="1" spans="1:12">
      <c r="A1" s="44"/>
      <c r="B1" s="35"/>
      <c r="C1" s="35"/>
      <c r="D1" s="130" t="s">
        <v>120</v>
      </c>
      <c r="E1" s="130"/>
      <c r="F1" s="130"/>
      <c r="G1" s="130"/>
      <c r="H1" s="130"/>
      <c r="I1" s="131"/>
    </row>
    <row r="2" spans="1:12" ht="27.75" customHeight="1">
      <c r="A2" s="7"/>
      <c r="B2" s="6"/>
      <c r="C2" s="6"/>
      <c r="D2" s="116"/>
      <c r="E2" s="116"/>
      <c r="F2" s="116"/>
      <c r="G2" s="116"/>
      <c r="H2" s="116"/>
      <c r="I2" s="117"/>
    </row>
    <row r="3" spans="1:12">
      <c r="A3" s="7"/>
      <c r="B3" s="6"/>
      <c r="C3" s="6"/>
      <c r="D3" s="9" t="s">
        <v>116</v>
      </c>
      <c r="E3" s="9"/>
      <c r="F3" s="9"/>
      <c r="G3" s="9"/>
      <c r="H3" s="9" t="s">
        <v>103</v>
      </c>
      <c r="I3" s="5"/>
    </row>
    <row r="4" spans="1:12">
      <c r="A4" s="30" t="s">
        <v>20</v>
      </c>
      <c r="B4" s="18"/>
      <c r="C4" s="18"/>
      <c r="D4" s="18"/>
      <c r="E4" s="18"/>
      <c r="F4" s="18"/>
      <c r="G4" s="18"/>
      <c r="H4" s="18"/>
      <c r="I4" s="17"/>
      <c r="J4" s="1"/>
      <c r="K4" s="1"/>
      <c r="L4" s="1"/>
    </row>
    <row r="5" spans="1:12">
      <c r="A5" s="16" t="s">
        <v>19</v>
      </c>
      <c r="B5" s="9"/>
      <c r="C5" s="9"/>
      <c r="D5" s="123"/>
      <c r="E5" s="125"/>
      <c r="F5" s="125"/>
      <c r="G5" s="125"/>
      <c r="H5" s="125"/>
      <c r="I5" s="124"/>
      <c r="J5" s="1"/>
      <c r="K5" s="1"/>
      <c r="L5" s="1"/>
    </row>
    <row r="6" spans="1:12" ht="6.75" customHeight="1">
      <c r="A6" s="16"/>
      <c r="B6" s="9"/>
      <c r="C6" s="9"/>
      <c r="D6" s="9"/>
      <c r="E6" s="9"/>
      <c r="F6" s="9"/>
      <c r="G6" s="9"/>
      <c r="H6" s="9"/>
      <c r="I6" s="8"/>
      <c r="J6" s="1"/>
      <c r="K6" s="1"/>
      <c r="L6" s="1"/>
    </row>
    <row r="7" spans="1:12">
      <c r="A7" s="16" t="s">
        <v>18</v>
      </c>
      <c r="B7" s="126"/>
      <c r="C7" s="127"/>
      <c r="D7" s="9"/>
      <c r="E7" s="9"/>
      <c r="F7" s="122" t="s">
        <v>114</v>
      </c>
      <c r="G7" s="122"/>
      <c r="H7" s="123"/>
      <c r="I7" s="124"/>
      <c r="J7" s="1"/>
      <c r="K7" s="1"/>
      <c r="L7" s="1"/>
    </row>
    <row r="8" spans="1:12" ht="3.75" customHeight="1">
      <c r="A8" s="16"/>
      <c r="B8" s="9"/>
      <c r="C8" s="9"/>
      <c r="D8" s="9"/>
      <c r="E8" s="9"/>
      <c r="F8" s="9"/>
      <c r="G8" s="9"/>
      <c r="H8" s="9"/>
      <c r="I8" s="8"/>
      <c r="J8" s="1"/>
      <c r="K8" s="1"/>
      <c r="L8" s="1"/>
    </row>
    <row r="9" spans="1:12">
      <c r="A9" s="30" t="s">
        <v>96</v>
      </c>
      <c r="B9" s="41"/>
      <c r="C9" s="41"/>
      <c r="D9" s="41"/>
      <c r="E9" s="41"/>
      <c r="F9" s="41"/>
      <c r="G9" s="41"/>
      <c r="H9" s="41"/>
      <c r="I9" s="40"/>
      <c r="J9" s="1"/>
      <c r="K9" s="1"/>
      <c r="L9" s="1"/>
    </row>
    <row r="10" spans="1:12" ht="21" customHeight="1">
      <c r="B10" s="33"/>
      <c r="C10" s="33"/>
      <c r="D10" s="33"/>
      <c r="E10" s="33"/>
      <c r="F10" s="33"/>
      <c r="G10" s="56" t="s">
        <v>97</v>
      </c>
      <c r="H10" s="33"/>
      <c r="I10" s="39"/>
      <c r="J10" s="1"/>
      <c r="K10" s="1"/>
      <c r="L10" s="1"/>
    </row>
    <row r="11" spans="1:12">
      <c r="A11" s="38" t="s">
        <v>16</v>
      </c>
      <c r="B11" s="37"/>
      <c r="C11" s="18"/>
      <c r="D11" s="18"/>
      <c r="E11" s="18"/>
      <c r="F11" s="18"/>
      <c r="G11" s="18"/>
      <c r="H11" s="18"/>
      <c r="I11" s="17"/>
      <c r="J11" s="1"/>
      <c r="K11" s="1"/>
      <c r="L11" s="1"/>
    </row>
    <row r="12" spans="1:12">
      <c r="A12" s="36"/>
      <c r="B12" s="34"/>
      <c r="C12" s="34"/>
      <c r="D12" s="33"/>
      <c r="E12" s="35"/>
      <c r="F12" s="34"/>
      <c r="G12" s="34"/>
      <c r="H12" s="33"/>
      <c r="I12" s="32"/>
      <c r="J12" s="1"/>
      <c r="K12" s="1"/>
      <c r="L12" s="1"/>
    </row>
    <row r="13" spans="1:12">
      <c r="A13" s="16"/>
      <c r="B13" s="9"/>
      <c r="C13" s="9"/>
      <c r="D13" s="9"/>
      <c r="E13" s="9"/>
      <c r="F13" s="9"/>
      <c r="G13" s="9"/>
      <c r="H13" s="9"/>
      <c r="I13" s="8"/>
      <c r="J13" s="1"/>
      <c r="K13" s="1"/>
      <c r="L13" s="1"/>
    </row>
    <row r="14" spans="1:12">
      <c r="A14" s="16"/>
      <c r="B14" s="9"/>
      <c r="C14" s="9"/>
      <c r="D14" s="9"/>
      <c r="E14" s="9"/>
      <c r="F14" s="9"/>
      <c r="G14" s="9"/>
      <c r="H14" s="9"/>
      <c r="I14" s="8"/>
      <c r="J14" s="1"/>
      <c r="K14" s="1"/>
      <c r="L14" s="1"/>
    </row>
    <row r="15" spans="1:12">
      <c r="A15" s="16"/>
      <c r="B15" s="9"/>
      <c r="C15" s="9"/>
      <c r="D15" s="9"/>
      <c r="E15" s="9"/>
      <c r="F15" s="9"/>
      <c r="G15" s="9"/>
      <c r="H15" s="9"/>
      <c r="I15" s="8"/>
      <c r="J15" s="1"/>
      <c r="K15" s="1"/>
      <c r="L15" s="1"/>
    </row>
    <row r="16" spans="1:12">
      <c r="A16" s="16"/>
      <c r="B16" s="9"/>
      <c r="C16" s="9"/>
      <c r="D16" s="9"/>
      <c r="E16" s="9"/>
      <c r="F16" s="9"/>
      <c r="G16" s="9"/>
      <c r="H16" s="9"/>
      <c r="I16" s="8"/>
      <c r="J16" s="1"/>
      <c r="K16" s="1"/>
      <c r="L16" s="1"/>
    </row>
    <row r="17" spans="1:12">
      <c r="A17" s="16"/>
      <c r="B17" s="9"/>
      <c r="C17" s="9"/>
      <c r="D17" s="9"/>
      <c r="E17" s="9"/>
      <c r="F17" s="9"/>
      <c r="G17" s="9"/>
      <c r="H17" s="9"/>
      <c r="I17" s="8"/>
      <c r="J17" s="1"/>
      <c r="K17" s="1"/>
      <c r="L17" s="1"/>
    </row>
    <row r="18" spans="1:12">
      <c r="A18" s="31"/>
      <c r="B18" s="9"/>
      <c r="C18" s="9"/>
      <c r="D18" s="9"/>
      <c r="E18" s="9"/>
      <c r="F18" s="9"/>
      <c r="G18" s="9"/>
      <c r="H18" s="9"/>
      <c r="I18" s="8"/>
      <c r="J18" s="1"/>
      <c r="K18" s="1"/>
      <c r="L18" s="1"/>
    </row>
    <row r="19" spans="1:12">
      <c r="A19" s="31"/>
      <c r="B19" s="9"/>
      <c r="C19" s="9"/>
      <c r="D19" s="9"/>
      <c r="E19" s="9"/>
      <c r="F19" s="9"/>
      <c r="G19" s="9"/>
      <c r="H19" s="9"/>
      <c r="I19" s="8"/>
      <c r="J19" s="1"/>
      <c r="K19" s="1"/>
      <c r="L19" s="1"/>
    </row>
    <row r="20" spans="1:12">
      <c r="A20" s="31"/>
      <c r="B20" s="9"/>
      <c r="C20" s="9"/>
      <c r="D20" s="9"/>
      <c r="E20" s="9"/>
      <c r="F20" s="9"/>
      <c r="G20" s="9"/>
      <c r="H20" s="9"/>
      <c r="I20" s="8"/>
      <c r="J20" s="1"/>
      <c r="K20" s="1"/>
      <c r="L20" s="1"/>
    </row>
    <row r="21" spans="1:12">
      <c r="A21" s="31"/>
      <c r="B21" s="9"/>
      <c r="C21" s="9"/>
      <c r="D21" s="9"/>
      <c r="E21" s="9"/>
      <c r="F21" s="9"/>
      <c r="G21" s="9"/>
      <c r="H21" s="9"/>
      <c r="I21" s="8"/>
      <c r="J21" s="1"/>
      <c r="K21" s="1"/>
      <c r="L21" s="1"/>
    </row>
    <row r="22" spans="1:12" ht="13.5" customHeight="1">
      <c r="A22" s="31"/>
      <c r="B22" s="9"/>
      <c r="C22" s="9"/>
      <c r="D22" s="9"/>
      <c r="E22" s="9"/>
      <c r="F22" s="9"/>
      <c r="G22" s="9"/>
      <c r="H22" s="9"/>
      <c r="I22" s="8"/>
      <c r="J22" s="1"/>
      <c r="K22" s="1"/>
      <c r="L22" s="1"/>
    </row>
    <row r="23" spans="1:12">
      <c r="A23" s="30" t="s">
        <v>113</v>
      </c>
      <c r="B23" s="18"/>
      <c r="C23" s="18"/>
      <c r="D23" s="18"/>
      <c r="E23" s="18"/>
      <c r="F23" s="18"/>
      <c r="G23" s="18"/>
      <c r="H23" s="18"/>
      <c r="I23" s="17"/>
      <c r="J23" s="1"/>
      <c r="K23" s="1"/>
      <c r="L23" s="1"/>
    </row>
    <row r="24" spans="1:12" ht="6.75" customHeight="1">
      <c r="A24" s="29"/>
      <c r="B24" s="9"/>
      <c r="C24" s="9"/>
      <c r="D24" s="9"/>
      <c r="E24" s="9"/>
      <c r="F24" s="9"/>
      <c r="G24" s="9"/>
      <c r="H24" s="9"/>
      <c r="I24" s="8"/>
      <c r="J24" s="1"/>
      <c r="K24" s="1"/>
      <c r="L24" s="1"/>
    </row>
    <row r="25" spans="1:12" ht="17.25" customHeight="1">
      <c r="A25" s="26" t="s">
        <v>98</v>
      </c>
      <c r="B25" s="9"/>
      <c r="C25" s="61">
        <v>1500.9</v>
      </c>
      <c r="D25" s="6" t="s">
        <v>15</v>
      </c>
      <c r="E25" s="11" t="s">
        <v>99</v>
      </c>
      <c r="F25" s="64">
        <v>0.6</v>
      </c>
      <c r="G25" s="6" t="s">
        <v>15</v>
      </c>
      <c r="H25" s="11"/>
      <c r="I25" s="23"/>
      <c r="L25" s="1"/>
    </row>
    <row r="26" spans="1:12" ht="6.75" customHeight="1">
      <c r="A26" s="10"/>
      <c r="B26" s="9"/>
      <c r="C26" s="9"/>
      <c r="D26" s="6"/>
      <c r="E26" s="11"/>
      <c r="F26" s="20"/>
      <c r="G26" s="6"/>
      <c r="H26" s="11"/>
      <c r="I26" s="23"/>
      <c r="L26" s="1"/>
    </row>
    <row r="27" spans="1:12">
      <c r="A27" s="26" t="s">
        <v>104</v>
      </c>
      <c r="B27" s="9"/>
      <c r="C27" s="61">
        <v>1389.4</v>
      </c>
      <c r="D27" s="6" t="s">
        <v>15</v>
      </c>
      <c r="E27" s="11"/>
      <c r="F27" s="28"/>
      <c r="G27" s="27"/>
      <c r="H27" s="11"/>
      <c r="I27" s="23"/>
      <c r="L27" s="1"/>
    </row>
    <row r="28" spans="1:12" ht="6.75" customHeight="1">
      <c r="A28" s="10"/>
      <c r="B28" s="9"/>
      <c r="C28" s="9"/>
      <c r="D28" s="6"/>
      <c r="E28" s="11"/>
      <c r="F28" s="28"/>
      <c r="G28" s="27"/>
      <c r="H28" s="11"/>
      <c r="I28" s="23"/>
      <c r="L28" s="1"/>
    </row>
    <row r="29" spans="1:12" ht="17.25" customHeight="1">
      <c r="A29" s="26" t="s">
        <v>14</v>
      </c>
      <c r="B29" s="9"/>
      <c r="C29" s="91">
        <v>0.4</v>
      </c>
      <c r="D29" s="6" t="s">
        <v>33</v>
      </c>
      <c r="E29" s="11" t="s">
        <v>13</v>
      </c>
      <c r="F29" s="64">
        <v>2</v>
      </c>
      <c r="G29" s="6"/>
      <c r="H29" s="11"/>
      <c r="I29" s="23"/>
      <c r="L29" s="1"/>
    </row>
    <row r="30" spans="1:12" ht="6.75" customHeight="1">
      <c r="A30" s="10"/>
      <c r="B30" s="9"/>
      <c r="C30" s="9"/>
      <c r="D30" s="6"/>
      <c r="E30" s="11"/>
      <c r="F30" s="20"/>
      <c r="G30" s="6"/>
      <c r="H30" s="11"/>
      <c r="I30" s="23"/>
      <c r="L30" s="1"/>
    </row>
    <row r="31" spans="1:12" ht="17.25" customHeight="1">
      <c r="A31" s="26" t="s">
        <v>12</v>
      </c>
      <c r="B31" s="9"/>
      <c r="C31" s="91">
        <v>0.6</v>
      </c>
      <c r="D31" s="6" t="s">
        <v>33</v>
      </c>
      <c r="E31" s="25" t="s">
        <v>11</v>
      </c>
      <c r="F31" s="24">
        <f>IF(C31="","",SQRT(C31^2-C29^2))</f>
        <v>0.44721359549995787</v>
      </c>
      <c r="G31" s="6" t="s">
        <v>33</v>
      </c>
      <c r="H31" s="11"/>
      <c r="I31" s="23"/>
      <c r="L31" s="1"/>
    </row>
    <row r="32" spans="1:12" ht="6.75" customHeight="1">
      <c r="A32" s="16"/>
      <c r="B32" s="9"/>
      <c r="C32" s="9"/>
      <c r="D32" s="9"/>
      <c r="E32" s="9"/>
      <c r="F32" s="9"/>
      <c r="G32" s="9"/>
      <c r="H32" s="9"/>
      <c r="I32" s="8"/>
      <c r="J32" s="1"/>
      <c r="K32" s="1"/>
      <c r="L32" s="1"/>
    </row>
    <row r="33" spans="1:12">
      <c r="A33" s="19" t="s">
        <v>10</v>
      </c>
      <c r="B33" s="22"/>
      <c r="C33" s="22"/>
      <c r="D33" s="18"/>
      <c r="E33" s="22"/>
      <c r="F33" s="22"/>
      <c r="G33" s="22"/>
      <c r="H33" s="18"/>
      <c r="I33" s="21"/>
    </row>
    <row r="34" spans="1:12" ht="23.25" customHeight="1">
      <c r="A34" s="107" t="s">
        <v>9</v>
      </c>
      <c r="B34" s="107"/>
      <c r="C34" s="107"/>
      <c r="D34" s="107" t="s">
        <v>8</v>
      </c>
      <c r="E34" s="107"/>
      <c r="F34" s="107" t="s">
        <v>7</v>
      </c>
      <c r="G34" s="107"/>
      <c r="H34" s="107" t="s">
        <v>6</v>
      </c>
      <c r="I34" s="107"/>
    </row>
    <row r="35" spans="1:12" ht="20.100000000000001" customHeight="1">
      <c r="A35" s="107" t="s">
        <v>105</v>
      </c>
      <c r="B35" s="107"/>
      <c r="C35" s="107"/>
      <c r="D35" s="107">
        <f>IF(F25="","",F25)</f>
        <v>0.6</v>
      </c>
      <c r="E35" s="107"/>
      <c r="F35" s="98">
        <f>IF(C25="","",SQRT((100/(C25))^2+(100*C27/(C25)^2)))</f>
        <v>0.25713069113378667</v>
      </c>
      <c r="G35" s="98"/>
      <c r="H35" s="98">
        <f>IF(D35="","",D35*F35)</f>
        <v>0.15427841468027201</v>
      </c>
      <c r="I35" s="98"/>
    </row>
    <row r="36" spans="1:12" ht="20.100000000000001" customHeight="1">
      <c r="A36" s="128" t="s">
        <v>5</v>
      </c>
      <c r="B36" s="129"/>
      <c r="C36" s="110"/>
      <c r="D36" s="134">
        <f>IF(C29="","",C29)</f>
        <v>0.4</v>
      </c>
      <c r="E36" s="135"/>
      <c r="F36" s="132">
        <f>IF(F29="","",1/SQRT(F29))</f>
        <v>0.70710678118654746</v>
      </c>
      <c r="G36" s="133"/>
      <c r="H36" s="98">
        <f>IF(D36="","",D36*F36)</f>
        <v>0.28284271247461901</v>
      </c>
      <c r="I36" s="98"/>
    </row>
    <row r="37" spans="1:12" ht="20.100000000000001" customHeight="1">
      <c r="A37" s="107" t="s">
        <v>4</v>
      </c>
      <c r="B37" s="107"/>
      <c r="C37" s="107"/>
      <c r="D37" s="136">
        <f>IF(F31="","",F31)</f>
        <v>0.44721359549995787</v>
      </c>
      <c r="E37" s="136"/>
      <c r="F37" s="98">
        <v>1</v>
      </c>
      <c r="G37" s="98"/>
      <c r="H37" s="98">
        <f>IF(D37="","",D37*F37)</f>
        <v>0.44721359549995787</v>
      </c>
      <c r="I37" s="98"/>
    </row>
    <row r="38" spans="1:12" ht="6.75" customHeight="1">
      <c r="A38" s="16"/>
      <c r="B38" s="9"/>
      <c r="C38" s="9"/>
      <c r="D38" s="11"/>
      <c r="E38" s="20"/>
      <c r="F38" s="9"/>
      <c r="G38" s="11"/>
      <c r="H38" s="20"/>
      <c r="I38" s="8"/>
    </row>
    <row r="39" spans="1:12">
      <c r="A39" s="19" t="s">
        <v>3</v>
      </c>
      <c r="B39" s="18"/>
      <c r="C39" s="18"/>
      <c r="D39" s="18"/>
      <c r="E39" s="18"/>
      <c r="F39" s="18"/>
      <c r="G39" s="18"/>
      <c r="H39" s="18"/>
      <c r="I39" s="17"/>
      <c r="J39" s="1"/>
      <c r="K39" s="1"/>
      <c r="L39" s="1"/>
    </row>
    <row r="40" spans="1:12" ht="6.75" customHeight="1">
      <c r="A40" s="16"/>
      <c r="B40" s="9"/>
      <c r="C40" s="9"/>
      <c r="D40" s="9"/>
      <c r="E40" s="9"/>
      <c r="F40" s="9"/>
      <c r="G40" s="9"/>
      <c r="H40" s="9"/>
      <c r="I40" s="8"/>
      <c r="J40" s="1"/>
      <c r="K40" s="1"/>
      <c r="L40" s="1"/>
    </row>
    <row r="41" spans="1:12">
      <c r="A41" s="99" t="s">
        <v>2</v>
      </c>
      <c r="B41" s="100"/>
      <c r="C41" s="101"/>
      <c r="D41" s="53">
        <f>IF(H35="","",+SQRT(H35^2+H36^2+H37^2))</f>
        <v>0.55118221055859362</v>
      </c>
      <c r="E41" s="6" t="s">
        <v>33</v>
      </c>
      <c r="F41" s="11" t="s">
        <v>147</v>
      </c>
      <c r="G41" s="90" t="s">
        <v>142</v>
      </c>
      <c r="H41" s="15">
        <f>IF(C25="","",C27/C25*100)</f>
        <v>92.57112399227131</v>
      </c>
      <c r="I41" s="5" t="s">
        <v>33</v>
      </c>
      <c r="J41" s="1"/>
      <c r="K41" s="1"/>
      <c r="L41" s="1"/>
    </row>
    <row r="42" spans="1:12" ht="6.75" customHeight="1">
      <c r="A42" s="10"/>
      <c r="B42" s="9"/>
      <c r="C42" s="6"/>
      <c r="D42" s="14"/>
      <c r="E42" s="9"/>
      <c r="F42" s="11"/>
      <c r="G42" s="12"/>
      <c r="H42" s="11"/>
      <c r="I42" s="8"/>
      <c r="J42" s="1"/>
      <c r="K42" s="1"/>
      <c r="L42" s="1"/>
    </row>
    <row r="43" spans="1:12">
      <c r="A43" s="99" t="s">
        <v>1</v>
      </c>
      <c r="B43" s="100"/>
      <c r="C43" s="101"/>
      <c r="D43" s="15">
        <v>2</v>
      </c>
      <c r="E43" s="9"/>
      <c r="F43" s="11"/>
      <c r="G43" s="12"/>
      <c r="H43" s="11"/>
      <c r="I43" s="8"/>
      <c r="J43" s="1"/>
      <c r="K43" s="1"/>
      <c r="L43" s="1"/>
    </row>
    <row r="44" spans="1:12" ht="6.75" customHeight="1">
      <c r="A44" s="10"/>
      <c r="B44" s="9"/>
      <c r="C44" s="6"/>
      <c r="D44" s="14"/>
      <c r="E44" s="9"/>
      <c r="F44" s="11"/>
      <c r="G44" s="12"/>
      <c r="H44" s="11"/>
      <c r="I44" s="8"/>
      <c r="J44" s="1"/>
      <c r="K44" s="1"/>
      <c r="L44" s="1"/>
    </row>
    <row r="45" spans="1:12" ht="15.75">
      <c r="A45" s="99" t="s">
        <v>0</v>
      </c>
      <c r="B45" s="100"/>
      <c r="C45" s="101"/>
      <c r="D45" s="76">
        <f>IF(D41="","",D43*D41)</f>
        <v>1.1023644211171872</v>
      </c>
      <c r="E45" s="6" t="s">
        <v>33</v>
      </c>
      <c r="F45" s="11"/>
      <c r="G45" s="12"/>
      <c r="H45" s="11"/>
      <c r="I45" s="8"/>
      <c r="J45" s="1"/>
      <c r="K45" s="1"/>
      <c r="L45" s="1"/>
    </row>
    <row r="46" spans="1:12" ht="6.75" customHeight="1">
      <c r="A46" s="10"/>
      <c r="B46" s="9"/>
      <c r="C46" s="9"/>
      <c r="D46" s="9"/>
      <c r="E46" s="9"/>
      <c r="F46" s="9"/>
      <c r="G46" s="9"/>
      <c r="H46" s="9"/>
      <c r="I46" s="8"/>
      <c r="J46" s="1"/>
      <c r="K46" s="1"/>
      <c r="L46" s="1"/>
    </row>
    <row r="47" spans="1:12">
      <c r="A47" s="7"/>
      <c r="B47" s="6"/>
      <c r="C47" s="6"/>
      <c r="D47" s="6"/>
      <c r="E47" s="6"/>
      <c r="F47" s="6"/>
      <c r="G47" s="6"/>
      <c r="H47" s="6"/>
      <c r="I47" s="5"/>
      <c r="J47" s="1"/>
      <c r="K47" s="1"/>
      <c r="L47" s="1"/>
    </row>
    <row r="48" spans="1:12">
      <c r="A48" s="7"/>
      <c r="B48" s="6"/>
      <c r="C48" s="6"/>
      <c r="D48" s="6"/>
      <c r="E48" s="6"/>
      <c r="F48" s="6"/>
      <c r="G48" s="6"/>
      <c r="H48" s="6"/>
      <c r="I48" s="5"/>
      <c r="J48" s="1"/>
      <c r="K48" s="1"/>
      <c r="L48" s="1"/>
    </row>
    <row r="49" spans="1:12">
      <c r="A49" s="7"/>
      <c r="B49" s="6"/>
      <c r="C49" s="6"/>
      <c r="D49" s="6"/>
      <c r="E49" s="6"/>
      <c r="F49" s="6"/>
      <c r="G49" s="6"/>
      <c r="H49" s="6"/>
      <c r="I49" s="5"/>
      <c r="J49" s="1"/>
      <c r="K49" s="1"/>
      <c r="L49" s="1"/>
    </row>
    <row r="50" spans="1:12">
      <c r="A50" s="7"/>
      <c r="B50" s="6"/>
      <c r="C50" s="6"/>
      <c r="D50" s="6"/>
      <c r="E50" s="6"/>
      <c r="F50" s="6"/>
      <c r="G50" s="6"/>
      <c r="H50" s="6"/>
      <c r="I50" s="5"/>
      <c r="J50" s="1"/>
      <c r="K50" s="1"/>
      <c r="L50" s="1"/>
    </row>
    <row r="51" spans="1:12">
      <c r="A51" s="7"/>
      <c r="B51" s="6"/>
      <c r="C51" s="6"/>
      <c r="D51" s="6"/>
      <c r="E51" s="6"/>
      <c r="F51" s="6"/>
      <c r="G51" s="6"/>
      <c r="H51" s="6"/>
      <c r="I51" s="5"/>
      <c r="J51" s="1"/>
      <c r="K51" s="1"/>
      <c r="L51" s="1"/>
    </row>
    <row r="52" spans="1:12">
      <c r="A52" s="7"/>
      <c r="B52" s="6"/>
      <c r="C52" s="6"/>
      <c r="D52" s="6"/>
      <c r="E52" s="6"/>
      <c r="F52" s="6"/>
      <c r="G52" s="6"/>
      <c r="H52" s="6"/>
      <c r="I52" s="5"/>
      <c r="J52" s="1"/>
      <c r="K52" s="1"/>
      <c r="L52" s="1"/>
    </row>
    <row r="53" spans="1:12">
      <c r="A53" s="7"/>
      <c r="B53" s="6"/>
      <c r="C53" s="6"/>
      <c r="D53" s="6"/>
      <c r="E53" s="6"/>
      <c r="F53" s="6"/>
      <c r="G53" s="6"/>
      <c r="H53" s="6"/>
      <c r="I53" s="5"/>
      <c r="J53" s="1"/>
      <c r="K53" s="1"/>
      <c r="L53" s="1"/>
    </row>
    <row r="54" spans="1:12">
      <c r="A54" s="7"/>
      <c r="B54" s="6"/>
      <c r="C54" s="6"/>
      <c r="D54" s="6"/>
      <c r="E54" s="6"/>
      <c r="F54" s="6"/>
      <c r="G54" s="6"/>
      <c r="H54" s="6"/>
      <c r="I54" s="5"/>
      <c r="J54" s="1"/>
      <c r="K54" s="1"/>
      <c r="L54" s="1"/>
    </row>
    <row r="55" spans="1:12">
      <c r="A55" s="7"/>
      <c r="B55" s="6"/>
      <c r="C55" s="6"/>
      <c r="D55" s="6"/>
      <c r="E55" s="6"/>
      <c r="F55" s="6"/>
      <c r="G55" s="6"/>
      <c r="H55" s="6"/>
      <c r="I55" s="5"/>
      <c r="J55" s="1"/>
      <c r="K55" s="1"/>
      <c r="L55" s="1"/>
    </row>
    <row r="56" spans="1:12">
      <c r="A56" s="4"/>
      <c r="B56" s="3"/>
      <c r="C56" s="3"/>
      <c r="D56" s="3"/>
      <c r="E56" s="3"/>
      <c r="F56" s="3"/>
      <c r="G56" s="3"/>
      <c r="H56" s="3"/>
      <c r="I56" s="2"/>
      <c r="J56" s="1"/>
      <c r="K56" s="1"/>
      <c r="L56" s="1"/>
    </row>
    <row r="57" spans="1:12">
      <c r="J57" s="1"/>
      <c r="K57" s="1"/>
      <c r="L57" s="1"/>
    </row>
    <row r="58" spans="1:12">
      <c r="J58" s="1"/>
      <c r="K58" s="1"/>
      <c r="L58" s="1"/>
    </row>
    <row r="59" spans="1:12">
      <c r="J59" s="1"/>
      <c r="K59" s="1"/>
      <c r="L59" s="1"/>
    </row>
    <row r="60" spans="1:12">
      <c r="J60" s="1"/>
      <c r="K60" s="1"/>
      <c r="L60" s="1"/>
    </row>
    <row r="61" spans="1:12">
      <c r="J61" s="1"/>
      <c r="K61" s="1"/>
      <c r="L61" s="1"/>
    </row>
    <row r="62" spans="1:12">
      <c r="J62" s="1"/>
      <c r="K62" s="1"/>
      <c r="L62" s="1"/>
    </row>
    <row r="63" spans="1:12">
      <c r="J63" s="1"/>
      <c r="K63" s="1"/>
      <c r="L63" s="1"/>
    </row>
    <row r="64" spans="1:12">
      <c r="J64" s="1"/>
      <c r="K64" s="1"/>
      <c r="L64" s="1"/>
    </row>
  </sheetData>
  <sheetProtection password="C464" sheet="1" objects="1" scenarios="1"/>
  <mergeCells count="24">
    <mergeCell ref="A35:C35"/>
    <mergeCell ref="D35:E35"/>
    <mergeCell ref="F35:G35"/>
    <mergeCell ref="H35:I35"/>
    <mergeCell ref="D1:I2"/>
    <mergeCell ref="D5:I5"/>
    <mergeCell ref="B7:C7"/>
    <mergeCell ref="F7:G7"/>
    <mergeCell ref="H7:I7"/>
    <mergeCell ref="A34:C34"/>
    <mergeCell ref="D34:E34"/>
    <mergeCell ref="F34:G34"/>
    <mergeCell ref="H34:I34"/>
    <mergeCell ref="F36:G36"/>
    <mergeCell ref="H36:I36"/>
    <mergeCell ref="A37:C37"/>
    <mergeCell ref="D37:E37"/>
    <mergeCell ref="F37:G37"/>
    <mergeCell ref="H37:I37"/>
    <mergeCell ref="A41:C41"/>
    <mergeCell ref="A43:C43"/>
    <mergeCell ref="A45:C45"/>
    <mergeCell ref="A36:C36"/>
    <mergeCell ref="D36:E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5361" r:id="rId4">
          <objectPr defaultSize="0" autoPict="0" r:id="rId5">
            <anchor moveWithCells="1" sizeWithCells="1">
              <from>
                <xdr:col>0</xdr:col>
                <xdr:colOff>47625</xdr:colOff>
                <xdr:row>15</xdr:row>
                <xdr:rowOff>95250</xdr:rowOff>
              </from>
              <to>
                <xdr:col>2</xdr:col>
                <xdr:colOff>400050</xdr:colOff>
                <xdr:row>18</xdr:row>
                <xdr:rowOff>95250</xdr:rowOff>
              </to>
            </anchor>
          </objectPr>
        </oleObject>
      </mc:Choice>
      <mc:Fallback>
        <oleObject progId="Equation.3" shapeId="15361" r:id="rId4"/>
      </mc:Fallback>
    </mc:AlternateContent>
    <mc:AlternateContent xmlns:mc="http://schemas.openxmlformats.org/markup-compatibility/2006">
      <mc:Choice Requires="x14">
        <oleObject progId="Equation.3" shapeId="15362" r:id="rId6">
          <objectPr defaultSize="0" autoPict="0" r:id="rId7">
            <anchor moveWithCells="1">
              <from>
                <xdr:col>2</xdr:col>
                <xdr:colOff>600075</xdr:colOff>
                <xdr:row>16</xdr:row>
                <xdr:rowOff>76200</xdr:rowOff>
              </from>
              <to>
                <xdr:col>6</xdr:col>
                <xdr:colOff>304800</xdr:colOff>
                <xdr:row>17</xdr:row>
                <xdr:rowOff>114300</xdr:rowOff>
              </to>
            </anchor>
          </objectPr>
        </oleObject>
      </mc:Choice>
      <mc:Fallback>
        <oleObject progId="Equation.3" shapeId="15362" r:id="rId6"/>
      </mc:Fallback>
    </mc:AlternateContent>
    <mc:AlternateContent xmlns:mc="http://schemas.openxmlformats.org/markup-compatibility/2006">
      <mc:Choice Requires="x14">
        <oleObject progId="Equation.3" shapeId="15363" r:id="rId8">
          <objectPr defaultSize="0" autoPict="0" r:id="rId9">
            <anchor moveWithCells="1">
              <from>
                <xdr:col>1</xdr:col>
                <xdr:colOff>76200</xdr:colOff>
                <xdr:row>11</xdr:row>
                <xdr:rowOff>38100</xdr:rowOff>
              </from>
              <to>
                <xdr:col>8</xdr:col>
                <xdr:colOff>133350</xdr:colOff>
                <xdr:row>15</xdr:row>
                <xdr:rowOff>95250</xdr:rowOff>
              </to>
            </anchor>
          </objectPr>
        </oleObject>
      </mc:Choice>
      <mc:Fallback>
        <oleObject progId="Equation.3" shapeId="15363" r:id="rId8"/>
      </mc:Fallback>
    </mc:AlternateContent>
    <mc:AlternateContent xmlns:mc="http://schemas.openxmlformats.org/markup-compatibility/2006">
      <mc:Choice Requires="x14">
        <oleObject progId="Equation.3" shapeId="15364" r:id="rId10">
          <objectPr defaultSize="0" autoPict="0" r:id="rId11">
            <anchor moveWithCells="1" sizeWithCells="1">
              <from>
                <xdr:col>6</xdr:col>
                <xdr:colOff>504825</xdr:colOff>
                <xdr:row>15</xdr:row>
                <xdr:rowOff>152400</xdr:rowOff>
              </from>
              <to>
                <xdr:col>8</xdr:col>
                <xdr:colOff>666750</xdr:colOff>
                <xdr:row>18</xdr:row>
                <xdr:rowOff>152400</xdr:rowOff>
              </to>
            </anchor>
          </objectPr>
        </oleObject>
      </mc:Choice>
      <mc:Fallback>
        <oleObject progId="Equation.3" shapeId="15364" r:id="rId10"/>
      </mc:Fallback>
    </mc:AlternateContent>
    <mc:AlternateContent xmlns:mc="http://schemas.openxmlformats.org/markup-compatibility/2006">
      <mc:Choice Requires="x14">
        <oleObject progId="Equation.3" shapeId="15365" r:id="rId12">
          <objectPr defaultSize="0" autoPict="0" r:id="rId13">
            <anchor moveWithCells="1">
              <from>
                <xdr:col>3</xdr:col>
                <xdr:colOff>19050</xdr:colOff>
                <xdr:row>18</xdr:row>
                <xdr:rowOff>76200</xdr:rowOff>
              </from>
              <to>
                <xdr:col>7</xdr:col>
                <xdr:colOff>333375</xdr:colOff>
                <xdr:row>21</xdr:row>
                <xdr:rowOff>142875</xdr:rowOff>
              </to>
            </anchor>
          </objectPr>
        </oleObject>
      </mc:Choice>
      <mc:Fallback>
        <oleObject progId="Equation.3" shapeId="15365" r:id="rId12"/>
      </mc:Fallback>
    </mc:AlternateContent>
    <mc:AlternateContent xmlns:mc="http://schemas.openxmlformats.org/markup-compatibility/2006">
      <mc:Choice Requires="x14">
        <oleObject progId="Equation.3" shapeId="15366" r:id="rId14">
          <objectPr defaultSize="0" r:id="rId15">
            <anchor moveWithCells="1">
              <from>
                <xdr:col>2</xdr:col>
                <xdr:colOff>0</xdr:colOff>
                <xdr:row>18</xdr:row>
                <xdr:rowOff>161925</xdr:rowOff>
              </from>
              <to>
                <xdr:col>3</xdr:col>
                <xdr:colOff>9525</xdr:colOff>
                <xdr:row>20</xdr:row>
                <xdr:rowOff>171450</xdr:rowOff>
              </to>
            </anchor>
          </objectPr>
        </oleObject>
      </mc:Choice>
      <mc:Fallback>
        <oleObject progId="Equation.3" shapeId="15366" r:id="rId1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opLeftCell="A22" zoomScale="88" zoomScaleNormal="88" workbookViewId="0">
      <selection activeCell="K38" sqref="K38"/>
    </sheetView>
  </sheetViews>
  <sheetFormatPr baseColWidth="10" defaultRowHeight="15"/>
  <cols>
    <col min="1" max="1" width="8" customWidth="1"/>
    <col min="2" max="2" width="8.28515625" customWidth="1"/>
    <col min="3" max="3" width="9.5703125" customWidth="1"/>
    <col min="4" max="4" width="7.7109375" customWidth="1"/>
    <col min="5" max="5" width="8.85546875" customWidth="1"/>
    <col min="6" max="7" width="7.7109375" customWidth="1"/>
    <col min="257" max="257" width="8" customWidth="1"/>
    <col min="258" max="258" width="8.28515625" customWidth="1"/>
    <col min="259" max="259" width="9.5703125" customWidth="1"/>
    <col min="260" max="260" width="7.7109375" customWidth="1"/>
    <col min="261" max="261" width="8.85546875" customWidth="1"/>
    <col min="262" max="263" width="7.7109375" customWidth="1"/>
    <col min="513" max="513" width="8" customWidth="1"/>
    <col min="514" max="514" width="8.28515625" customWidth="1"/>
    <col min="515" max="515" width="9.5703125" customWidth="1"/>
    <col min="516" max="516" width="7.7109375" customWidth="1"/>
    <col min="517" max="517" width="8.85546875" customWidth="1"/>
    <col min="518" max="519" width="7.7109375" customWidth="1"/>
    <col min="769" max="769" width="8" customWidth="1"/>
    <col min="770" max="770" width="8.28515625" customWidth="1"/>
    <col min="771" max="771" width="9.5703125" customWidth="1"/>
    <col min="772" max="772" width="7.7109375" customWidth="1"/>
    <col min="773" max="773" width="8.85546875" customWidth="1"/>
    <col min="774" max="775" width="7.7109375" customWidth="1"/>
    <col min="1025" max="1025" width="8" customWidth="1"/>
    <col min="1026" max="1026" width="8.28515625" customWidth="1"/>
    <col min="1027" max="1027" width="9.5703125" customWidth="1"/>
    <col min="1028" max="1028" width="7.7109375" customWidth="1"/>
    <col min="1029" max="1029" width="8.85546875" customWidth="1"/>
    <col min="1030" max="1031" width="7.7109375" customWidth="1"/>
    <col min="1281" max="1281" width="8" customWidth="1"/>
    <col min="1282" max="1282" width="8.28515625" customWidth="1"/>
    <col min="1283" max="1283" width="9.5703125" customWidth="1"/>
    <col min="1284" max="1284" width="7.7109375" customWidth="1"/>
    <col min="1285" max="1285" width="8.85546875" customWidth="1"/>
    <col min="1286" max="1287" width="7.7109375" customWidth="1"/>
    <col min="1537" max="1537" width="8" customWidth="1"/>
    <col min="1538" max="1538" width="8.28515625" customWidth="1"/>
    <col min="1539" max="1539" width="9.5703125" customWidth="1"/>
    <col min="1540" max="1540" width="7.7109375" customWidth="1"/>
    <col min="1541" max="1541" width="8.85546875" customWidth="1"/>
    <col min="1542" max="1543" width="7.7109375" customWidth="1"/>
    <col min="1793" max="1793" width="8" customWidth="1"/>
    <col min="1794" max="1794" width="8.28515625" customWidth="1"/>
    <col min="1795" max="1795" width="9.5703125" customWidth="1"/>
    <col min="1796" max="1796" width="7.7109375" customWidth="1"/>
    <col min="1797" max="1797" width="8.85546875" customWidth="1"/>
    <col min="1798" max="1799" width="7.7109375" customWidth="1"/>
    <col min="2049" max="2049" width="8" customWidth="1"/>
    <col min="2050" max="2050" width="8.28515625" customWidth="1"/>
    <col min="2051" max="2051" width="9.5703125" customWidth="1"/>
    <col min="2052" max="2052" width="7.7109375" customWidth="1"/>
    <col min="2053" max="2053" width="8.85546875" customWidth="1"/>
    <col min="2054" max="2055" width="7.7109375" customWidth="1"/>
    <col min="2305" max="2305" width="8" customWidth="1"/>
    <col min="2306" max="2306" width="8.28515625" customWidth="1"/>
    <col min="2307" max="2307" width="9.5703125" customWidth="1"/>
    <col min="2308" max="2308" width="7.7109375" customWidth="1"/>
    <col min="2309" max="2309" width="8.85546875" customWidth="1"/>
    <col min="2310" max="2311" width="7.7109375" customWidth="1"/>
    <col min="2561" max="2561" width="8" customWidth="1"/>
    <col min="2562" max="2562" width="8.28515625" customWidth="1"/>
    <col min="2563" max="2563" width="9.5703125" customWidth="1"/>
    <col min="2564" max="2564" width="7.7109375" customWidth="1"/>
    <col min="2565" max="2565" width="8.85546875" customWidth="1"/>
    <col min="2566" max="2567" width="7.7109375" customWidth="1"/>
    <col min="2817" max="2817" width="8" customWidth="1"/>
    <col min="2818" max="2818" width="8.28515625" customWidth="1"/>
    <col min="2819" max="2819" width="9.5703125" customWidth="1"/>
    <col min="2820" max="2820" width="7.7109375" customWidth="1"/>
    <col min="2821" max="2821" width="8.85546875" customWidth="1"/>
    <col min="2822" max="2823" width="7.7109375" customWidth="1"/>
    <col min="3073" max="3073" width="8" customWidth="1"/>
    <col min="3074" max="3074" width="8.28515625" customWidth="1"/>
    <col min="3075" max="3075" width="9.5703125" customWidth="1"/>
    <col min="3076" max="3076" width="7.7109375" customWidth="1"/>
    <col min="3077" max="3077" width="8.85546875" customWidth="1"/>
    <col min="3078" max="3079" width="7.7109375" customWidth="1"/>
    <col min="3329" max="3329" width="8" customWidth="1"/>
    <col min="3330" max="3330" width="8.28515625" customWidth="1"/>
    <col min="3331" max="3331" width="9.5703125" customWidth="1"/>
    <col min="3332" max="3332" width="7.7109375" customWidth="1"/>
    <col min="3333" max="3333" width="8.85546875" customWidth="1"/>
    <col min="3334" max="3335" width="7.7109375" customWidth="1"/>
    <col min="3585" max="3585" width="8" customWidth="1"/>
    <col min="3586" max="3586" width="8.28515625" customWidth="1"/>
    <col min="3587" max="3587" width="9.5703125" customWidth="1"/>
    <col min="3588" max="3588" width="7.7109375" customWidth="1"/>
    <col min="3589" max="3589" width="8.85546875" customWidth="1"/>
    <col min="3590" max="3591" width="7.7109375" customWidth="1"/>
    <col min="3841" max="3841" width="8" customWidth="1"/>
    <col min="3842" max="3842" width="8.28515625" customWidth="1"/>
    <col min="3843" max="3843" width="9.5703125" customWidth="1"/>
    <col min="3844" max="3844" width="7.7109375" customWidth="1"/>
    <col min="3845" max="3845" width="8.85546875" customWidth="1"/>
    <col min="3846" max="3847" width="7.7109375" customWidth="1"/>
    <col min="4097" max="4097" width="8" customWidth="1"/>
    <col min="4098" max="4098" width="8.28515625" customWidth="1"/>
    <col min="4099" max="4099" width="9.5703125" customWidth="1"/>
    <col min="4100" max="4100" width="7.7109375" customWidth="1"/>
    <col min="4101" max="4101" width="8.85546875" customWidth="1"/>
    <col min="4102" max="4103" width="7.7109375" customWidth="1"/>
    <col min="4353" max="4353" width="8" customWidth="1"/>
    <col min="4354" max="4354" width="8.28515625" customWidth="1"/>
    <col min="4355" max="4355" width="9.5703125" customWidth="1"/>
    <col min="4356" max="4356" width="7.7109375" customWidth="1"/>
    <col min="4357" max="4357" width="8.85546875" customWidth="1"/>
    <col min="4358" max="4359" width="7.7109375" customWidth="1"/>
    <col min="4609" max="4609" width="8" customWidth="1"/>
    <col min="4610" max="4610" width="8.28515625" customWidth="1"/>
    <col min="4611" max="4611" width="9.5703125" customWidth="1"/>
    <col min="4612" max="4612" width="7.7109375" customWidth="1"/>
    <col min="4613" max="4613" width="8.85546875" customWidth="1"/>
    <col min="4614" max="4615" width="7.7109375" customWidth="1"/>
    <col min="4865" max="4865" width="8" customWidth="1"/>
    <col min="4866" max="4866" width="8.28515625" customWidth="1"/>
    <col min="4867" max="4867" width="9.5703125" customWidth="1"/>
    <col min="4868" max="4868" width="7.7109375" customWidth="1"/>
    <col min="4869" max="4869" width="8.85546875" customWidth="1"/>
    <col min="4870" max="4871" width="7.7109375" customWidth="1"/>
    <col min="5121" max="5121" width="8" customWidth="1"/>
    <col min="5122" max="5122" width="8.28515625" customWidth="1"/>
    <col min="5123" max="5123" width="9.5703125" customWidth="1"/>
    <col min="5124" max="5124" width="7.7109375" customWidth="1"/>
    <col min="5125" max="5125" width="8.85546875" customWidth="1"/>
    <col min="5126" max="5127" width="7.7109375" customWidth="1"/>
    <col min="5377" max="5377" width="8" customWidth="1"/>
    <col min="5378" max="5378" width="8.28515625" customWidth="1"/>
    <col min="5379" max="5379" width="9.5703125" customWidth="1"/>
    <col min="5380" max="5380" width="7.7109375" customWidth="1"/>
    <col min="5381" max="5381" width="8.85546875" customWidth="1"/>
    <col min="5382" max="5383" width="7.7109375" customWidth="1"/>
    <col min="5633" max="5633" width="8" customWidth="1"/>
    <col min="5634" max="5634" width="8.28515625" customWidth="1"/>
    <col min="5635" max="5635" width="9.5703125" customWidth="1"/>
    <col min="5636" max="5636" width="7.7109375" customWidth="1"/>
    <col min="5637" max="5637" width="8.85546875" customWidth="1"/>
    <col min="5638" max="5639" width="7.7109375" customWidth="1"/>
    <col min="5889" max="5889" width="8" customWidth="1"/>
    <col min="5890" max="5890" width="8.28515625" customWidth="1"/>
    <col min="5891" max="5891" width="9.5703125" customWidth="1"/>
    <col min="5892" max="5892" width="7.7109375" customWidth="1"/>
    <col min="5893" max="5893" width="8.85546875" customWidth="1"/>
    <col min="5894" max="5895" width="7.7109375" customWidth="1"/>
    <col min="6145" max="6145" width="8" customWidth="1"/>
    <col min="6146" max="6146" width="8.28515625" customWidth="1"/>
    <col min="6147" max="6147" width="9.5703125" customWidth="1"/>
    <col min="6148" max="6148" width="7.7109375" customWidth="1"/>
    <col min="6149" max="6149" width="8.85546875" customWidth="1"/>
    <col min="6150" max="6151" width="7.7109375" customWidth="1"/>
    <col min="6401" max="6401" width="8" customWidth="1"/>
    <col min="6402" max="6402" width="8.28515625" customWidth="1"/>
    <col min="6403" max="6403" width="9.5703125" customWidth="1"/>
    <col min="6404" max="6404" width="7.7109375" customWidth="1"/>
    <col min="6405" max="6405" width="8.85546875" customWidth="1"/>
    <col min="6406" max="6407" width="7.7109375" customWidth="1"/>
    <col min="6657" max="6657" width="8" customWidth="1"/>
    <col min="6658" max="6658" width="8.28515625" customWidth="1"/>
    <col min="6659" max="6659" width="9.5703125" customWidth="1"/>
    <col min="6660" max="6660" width="7.7109375" customWidth="1"/>
    <col min="6661" max="6661" width="8.85546875" customWidth="1"/>
    <col min="6662" max="6663" width="7.7109375" customWidth="1"/>
    <col min="6913" max="6913" width="8" customWidth="1"/>
    <col min="6914" max="6914" width="8.28515625" customWidth="1"/>
    <col min="6915" max="6915" width="9.5703125" customWidth="1"/>
    <col min="6916" max="6916" width="7.7109375" customWidth="1"/>
    <col min="6917" max="6917" width="8.85546875" customWidth="1"/>
    <col min="6918" max="6919" width="7.7109375" customWidth="1"/>
    <col min="7169" max="7169" width="8" customWidth="1"/>
    <col min="7170" max="7170" width="8.28515625" customWidth="1"/>
    <col min="7171" max="7171" width="9.5703125" customWidth="1"/>
    <col min="7172" max="7172" width="7.7109375" customWidth="1"/>
    <col min="7173" max="7173" width="8.85546875" customWidth="1"/>
    <col min="7174" max="7175" width="7.7109375" customWidth="1"/>
    <col min="7425" max="7425" width="8" customWidth="1"/>
    <col min="7426" max="7426" width="8.28515625" customWidth="1"/>
    <col min="7427" max="7427" width="9.5703125" customWidth="1"/>
    <col min="7428" max="7428" width="7.7109375" customWidth="1"/>
    <col min="7429" max="7429" width="8.85546875" customWidth="1"/>
    <col min="7430" max="7431" width="7.7109375" customWidth="1"/>
    <col min="7681" max="7681" width="8" customWidth="1"/>
    <col min="7682" max="7682" width="8.28515625" customWidth="1"/>
    <col min="7683" max="7683" width="9.5703125" customWidth="1"/>
    <col min="7684" max="7684" width="7.7109375" customWidth="1"/>
    <col min="7685" max="7685" width="8.85546875" customWidth="1"/>
    <col min="7686" max="7687" width="7.7109375" customWidth="1"/>
    <col min="7937" max="7937" width="8" customWidth="1"/>
    <col min="7938" max="7938" width="8.28515625" customWidth="1"/>
    <col min="7939" max="7939" width="9.5703125" customWidth="1"/>
    <col min="7940" max="7940" width="7.7109375" customWidth="1"/>
    <col min="7941" max="7941" width="8.85546875" customWidth="1"/>
    <col min="7942" max="7943" width="7.7109375" customWidth="1"/>
    <col min="8193" max="8193" width="8" customWidth="1"/>
    <col min="8194" max="8194" width="8.28515625" customWidth="1"/>
    <col min="8195" max="8195" width="9.5703125" customWidth="1"/>
    <col min="8196" max="8196" width="7.7109375" customWidth="1"/>
    <col min="8197" max="8197" width="8.85546875" customWidth="1"/>
    <col min="8198" max="8199" width="7.7109375" customWidth="1"/>
    <col min="8449" max="8449" width="8" customWidth="1"/>
    <col min="8450" max="8450" width="8.28515625" customWidth="1"/>
    <col min="8451" max="8451" width="9.5703125" customWidth="1"/>
    <col min="8452" max="8452" width="7.7109375" customWidth="1"/>
    <col min="8453" max="8453" width="8.85546875" customWidth="1"/>
    <col min="8454" max="8455" width="7.7109375" customWidth="1"/>
    <col min="8705" max="8705" width="8" customWidth="1"/>
    <col min="8706" max="8706" width="8.28515625" customWidth="1"/>
    <col min="8707" max="8707" width="9.5703125" customWidth="1"/>
    <col min="8708" max="8708" width="7.7109375" customWidth="1"/>
    <col min="8709" max="8709" width="8.85546875" customWidth="1"/>
    <col min="8710" max="8711" width="7.7109375" customWidth="1"/>
    <col min="8961" max="8961" width="8" customWidth="1"/>
    <col min="8962" max="8962" width="8.28515625" customWidth="1"/>
    <col min="8963" max="8963" width="9.5703125" customWidth="1"/>
    <col min="8964" max="8964" width="7.7109375" customWidth="1"/>
    <col min="8965" max="8965" width="8.85546875" customWidth="1"/>
    <col min="8966" max="8967" width="7.7109375" customWidth="1"/>
    <col min="9217" max="9217" width="8" customWidth="1"/>
    <col min="9218" max="9218" width="8.28515625" customWidth="1"/>
    <col min="9219" max="9219" width="9.5703125" customWidth="1"/>
    <col min="9220" max="9220" width="7.7109375" customWidth="1"/>
    <col min="9221" max="9221" width="8.85546875" customWidth="1"/>
    <col min="9222" max="9223" width="7.7109375" customWidth="1"/>
    <col min="9473" max="9473" width="8" customWidth="1"/>
    <col min="9474" max="9474" width="8.28515625" customWidth="1"/>
    <col min="9475" max="9475" width="9.5703125" customWidth="1"/>
    <col min="9476" max="9476" width="7.7109375" customWidth="1"/>
    <col min="9477" max="9477" width="8.85546875" customWidth="1"/>
    <col min="9478" max="9479" width="7.7109375" customWidth="1"/>
    <col min="9729" max="9729" width="8" customWidth="1"/>
    <col min="9730" max="9730" width="8.28515625" customWidth="1"/>
    <col min="9731" max="9731" width="9.5703125" customWidth="1"/>
    <col min="9732" max="9732" width="7.7109375" customWidth="1"/>
    <col min="9733" max="9733" width="8.85546875" customWidth="1"/>
    <col min="9734" max="9735" width="7.7109375" customWidth="1"/>
    <col min="9985" max="9985" width="8" customWidth="1"/>
    <col min="9986" max="9986" width="8.28515625" customWidth="1"/>
    <col min="9987" max="9987" width="9.5703125" customWidth="1"/>
    <col min="9988" max="9988" width="7.7109375" customWidth="1"/>
    <col min="9989" max="9989" width="8.85546875" customWidth="1"/>
    <col min="9990" max="9991" width="7.7109375" customWidth="1"/>
    <col min="10241" max="10241" width="8" customWidth="1"/>
    <col min="10242" max="10242" width="8.28515625" customWidth="1"/>
    <col min="10243" max="10243" width="9.5703125" customWidth="1"/>
    <col min="10244" max="10244" width="7.7109375" customWidth="1"/>
    <col min="10245" max="10245" width="8.85546875" customWidth="1"/>
    <col min="10246" max="10247" width="7.7109375" customWidth="1"/>
    <col min="10497" max="10497" width="8" customWidth="1"/>
    <col min="10498" max="10498" width="8.28515625" customWidth="1"/>
    <col min="10499" max="10499" width="9.5703125" customWidth="1"/>
    <col min="10500" max="10500" width="7.7109375" customWidth="1"/>
    <col min="10501" max="10501" width="8.85546875" customWidth="1"/>
    <col min="10502" max="10503" width="7.7109375" customWidth="1"/>
    <col min="10753" max="10753" width="8" customWidth="1"/>
    <col min="10754" max="10754" width="8.28515625" customWidth="1"/>
    <col min="10755" max="10755" width="9.5703125" customWidth="1"/>
    <col min="10756" max="10756" width="7.7109375" customWidth="1"/>
    <col min="10757" max="10757" width="8.85546875" customWidth="1"/>
    <col min="10758" max="10759" width="7.7109375" customWidth="1"/>
    <col min="11009" max="11009" width="8" customWidth="1"/>
    <col min="11010" max="11010" width="8.28515625" customWidth="1"/>
    <col min="11011" max="11011" width="9.5703125" customWidth="1"/>
    <col min="11012" max="11012" width="7.7109375" customWidth="1"/>
    <col min="11013" max="11013" width="8.85546875" customWidth="1"/>
    <col min="11014" max="11015" width="7.7109375" customWidth="1"/>
    <col min="11265" max="11265" width="8" customWidth="1"/>
    <col min="11266" max="11266" width="8.28515625" customWidth="1"/>
    <col min="11267" max="11267" width="9.5703125" customWidth="1"/>
    <col min="11268" max="11268" width="7.7109375" customWidth="1"/>
    <col min="11269" max="11269" width="8.85546875" customWidth="1"/>
    <col min="11270" max="11271" width="7.7109375" customWidth="1"/>
    <col min="11521" max="11521" width="8" customWidth="1"/>
    <col min="11522" max="11522" width="8.28515625" customWidth="1"/>
    <col min="11523" max="11523" width="9.5703125" customWidth="1"/>
    <col min="11524" max="11524" width="7.7109375" customWidth="1"/>
    <col min="11525" max="11525" width="8.85546875" customWidth="1"/>
    <col min="11526" max="11527" width="7.7109375" customWidth="1"/>
    <col min="11777" max="11777" width="8" customWidth="1"/>
    <col min="11778" max="11778" width="8.28515625" customWidth="1"/>
    <col min="11779" max="11779" width="9.5703125" customWidth="1"/>
    <col min="11780" max="11780" width="7.7109375" customWidth="1"/>
    <col min="11781" max="11781" width="8.85546875" customWidth="1"/>
    <col min="11782" max="11783" width="7.7109375" customWidth="1"/>
    <col min="12033" max="12033" width="8" customWidth="1"/>
    <col min="12034" max="12034" width="8.28515625" customWidth="1"/>
    <col min="12035" max="12035" width="9.5703125" customWidth="1"/>
    <col min="12036" max="12036" width="7.7109375" customWidth="1"/>
    <col min="12037" max="12037" width="8.85546875" customWidth="1"/>
    <col min="12038" max="12039" width="7.7109375" customWidth="1"/>
    <col min="12289" max="12289" width="8" customWidth="1"/>
    <col min="12290" max="12290" width="8.28515625" customWidth="1"/>
    <col min="12291" max="12291" width="9.5703125" customWidth="1"/>
    <col min="12292" max="12292" width="7.7109375" customWidth="1"/>
    <col min="12293" max="12293" width="8.85546875" customWidth="1"/>
    <col min="12294" max="12295" width="7.7109375" customWidth="1"/>
    <col min="12545" max="12545" width="8" customWidth="1"/>
    <col min="12546" max="12546" width="8.28515625" customWidth="1"/>
    <col min="12547" max="12547" width="9.5703125" customWidth="1"/>
    <col min="12548" max="12548" width="7.7109375" customWidth="1"/>
    <col min="12549" max="12549" width="8.85546875" customWidth="1"/>
    <col min="12550" max="12551" width="7.7109375" customWidth="1"/>
    <col min="12801" max="12801" width="8" customWidth="1"/>
    <col min="12802" max="12802" width="8.28515625" customWidth="1"/>
    <col min="12803" max="12803" width="9.5703125" customWidth="1"/>
    <col min="12804" max="12804" width="7.7109375" customWidth="1"/>
    <col min="12805" max="12805" width="8.85546875" customWidth="1"/>
    <col min="12806" max="12807" width="7.7109375" customWidth="1"/>
    <col min="13057" max="13057" width="8" customWidth="1"/>
    <col min="13058" max="13058" width="8.28515625" customWidth="1"/>
    <col min="13059" max="13059" width="9.5703125" customWidth="1"/>
    <col min="13060" max="13060" width="7.7109375" customWidth="1"/>
    <col min="13061" max="13061" width="8.85546875" customWidth="1"/>
    <col min="13062" max="13063" width="7.7109375" customWidth="1"/>
    <col min="13313" max="13313" width="8" customWidth="1"/>
    <col min="13314" max="13314" width="8.28515625" customWidth="1"/>
    <col min="13315" max="13315" width="9.5703125" customWidth="1"/>
    <col min="13316" max="13316" width="7.7109375" customWidth="1"/>
    <col min="13317" max="13317" width="8.85546875" customWidth="1"/>
    <col min="13318" max="13319" width="7.7109375" customWidth="1"/>
    <col min="13569" max="13569" width="8" customWidth="1"/>
    <col min="13570" max="13570" width="8.28515625" customWidth="1"/>
    <col min="13571" max="13571" width="9.5703125" customWidth="1"/>
    <col min="13572" max="13572" width="7.7109375" customWidth="1"/>
    <col min="13573" max="13573" width="8.85546875" customWidth="1"/>
    <col min="13574" max="13575" width="7.7109375" customWidth="1"/>
    <col min="13825" max="13825" width="8" customWidth="1"/>
    <col min="13826" max="13826" width="8.28515625" customWidth="1"/>
    <col min="13827" max="13827" width="9.5703125" customWidth="1"/>
    <col min="13828" max="13828" width="7.7109375" customWidth="1"/>
    <col min="13829" max="13829" width="8.85546875" customWidth="1"/>
    <col min="13830" max="13831" width="7.7109375" customWidth="1"/>
    <col min="14081" max="14081" width="8" customWidth="1"/>
    <col min="14082" max="14082" width="8.28515625" customWidth="1"/>
    <col min="14083" max="14083" width="9.5703125" customWidth="1"/>
    <col min="14084" max="14084" width="7.7109375" customWidth="1"/>
    <col min="14085" max="14085" width="8.85546875" customWidth="1"/>
    <col min="14086" max="14087" width="7.7109375" customWidth="1"/>
    <col min="14337" max="14337" width="8" customWidth="1"/>
    <col min="14338" max="14338" width="8.28515625" customWidth="1"/>
    <col min="14339" max="14339" width="9.5703125" customWidth="1"/>
    <col min="14340" max="14340" width="7.7109375" customWidth="1"/>
    <col min="14341" max="14341" width="8.85546875" customWidth="1"/>
    <col min="14342" max="14343" width="7.7109375" customWidth="1"/>
    <col min="14593" max="14593" width="8" customWidth="1"/>
    <col min="14594" max="14594" width="8.28515625" customWidth="1"/>
    <col min="14595" max="14595" width="9.5703125" customWidth="1"/>
    <col min="14596" max="14596" width="7.7109375" customWidth="1"/>
    <col min="14597" max="14597" width="8.85546875" customWidth="1"/>
    <col min="14598" max="14599" width="7.7109375" customWidth="1"/>
    <col min="14849" max="14849" width="8" customWidth="1"/>
    <col min="14850" max="14850" width="8.28515625" customWidth="1"/>
    <col min="14851" max="14851" width="9.5703125" customWidth="1"/>
    <col min="14852" max="14852" width="7.7109375" customWidth="1"/>
    <col min="14853" max="14853" width="8.85546875" customWidth="1"/>
    <col min="14854" max="14855" width="7.7109375" customWidth="1"/>
    <col min="15105" max="15105" width="8" customWidth="1"/>
    <col min="15106" max="15106" width="8.28515625" customWidth="1"/>
    <col min="15107" max="15107" width="9.5703125" customWidth="1"/>
    <col min="15108" max="15108" width="7.7109375" customWidth="1"/>
    <col min="15109" max="15109" width="8.85546875" customWidth="1"/>
    <col min="15110" max="15111" width="7.7109375" customWidth="1"/>
    <col min="15361" max="15361" width="8" customWidth="1"/>
    <col min="15362" max="15362" width="8.28515625" customWidth="1"/>
    <col min="15363" max="15363" width="9.5703125" customWidth="1"/>
    <col min="15364" max="15364" width="7.7109375" customWidth="1"/>
    <col min="15365" max="15365" width="8.85546875" customWidth="1"/>
    <col min="15366" max="15367" width="7.7109375" customWidth="1"/>
    <col min="15617" max="15617" width="8" customWidth="1"/>
    <col min="15618" max="15618" width="8.28515625" customWidth="1"/>
    <col min="15619" max="15619" width="9.5703125" customWidth="1"/>
    <col min="15620" max="15620" width="7.7109375" customWidth="1"/>
    <col min="15621" max="15621" width="8.85546875" customWidth="1"/>
    <col min="15622" max="15623" width="7.7109375" customWidth="1"/>
    <col min="15873" max="15873" width="8" customWidth="1"/>
    <col min="15874" max="15874" width="8.28515625" customWidth="1"/>
    <col min="15875" max="15875" width="9.5703125" customWidth="1"/>
    <col min="15876" max="15876" width="7.7109375" customWidth="1"/>
    <col min="15877" max="15877" width="8.85546875" customWidth="1"/>
    <col min="15878" max="15879" width="7.7109375" customWidth="1"/>
    <col min="16129" max="16129" width="8" customWidth="1"/>
    <col min="16130" max="16130" width="8.28515625" customWidth="1"/>
    <col min="16131" max="16131" width="9.5703125" customWidth="1"/>
    <col min="16132" max="16132" width="7.7109375" customWidth="1"/>
    <col min="16133" max="16133" width="8.85546875" customWidth="1"/>
    <col min="16134" max="16135" width="7.7109375" customWidth="1"/>
  </cols>
  <sheetData>
    <row r="1" spans="1:12">
      <c r="A1" s="44"/>
      <c r="B1" s="35"/>
      <c r="C1" s="35"/>
      <c r="D1" s="130" t="s">
        <v>121</v>
      </c>
      <c r="E1" s="130"/>
      <c r="F1" s="130"/>
      <c r="G1" s="130"/>
      <c r="H1" s="130"/>
      <c r="I1" s="131"/>
    </row>
    <row r="2" spans="1:12" ht="27.75" customHeight="1">
      <c r="A2" s="7"/>
      <c r="B2" s="6"/>
      <c r="C2" s="6"/>
      <c r="D2" s="116"/>
      <c r="E2" s="116"/>
      <c r="F2" s="116"/>
      <c r="G2" s="116"/>
      <c r="H2" s="116"/>
      <c r="I2" s="117"/>
    </row>
    <row r="3" spans="1:12">
      <c r="A3" s="7"/>
      <c r="B3" s="6"/>
      <c r="C3" s="6"/>
      <c r="D3" s="9" t="s">
        <v>116</v>
      </c>
      <c r="E3" s="9"/>
      <c r="F3" s="9"/>
      <c r="G3" s="9"/>
      <c r="H3" s="9" t="s">
        <v>95</v>
      </c>
      <c r="I3" s="5"/>
    </row>
    <row r="4" spans="1:12">
      <c r="A4" s="30" t="s">
        <v>20</v>
      </c>
      <c r="B4" s="18"/>
      <c r="C4" s="18"/>
      <c r="D4" s="18"/>
      <c r="E4" s="18"/>
      <c r="F4" s="18"/>
      <c r="G4" s="18"/>
      <c r="H4" s="18"/>
      <c r="I4" s="17"/>
      <c r="J4" s="1"/>
      <c r="K4" s="1"/>
      <c r="L4" s="1"/>
    </row>
    <row r="5" spans="1:12">
      <c r="A5" s="16" t="s">
        <v>19</v>
      </c>
      <c r="B5" s="9"/>
      <c r="C5" s="9"/>
      <c r="D5" s="123"/>
      <c r="E5" s="125"/>
      <c r="F5" s="125"/>
      <c r="G5" s="125"/>
      <c r="H5" s="125"/>
      <c r="I5" s="124"/>
      <c r="J5" s="1"/>
      <c r="K5" s="1"/>
      <c r="L5" s="1"/>
    </row>
    <row r="6" spans="1:12" ht="6.75" customHeight="1">
      <c r="A6" s="16"/>
      <c r="B6" s="9"/>
      <c r="C6" s="9"/>
      <c r="D6" s="9"/>
      <c r="E6" s="9"/>
      <c r="F6" s="9"/>
      <c r="G6" s="9"/>
      <c r="H6" s="9"/>
      <c r="I6" s="8"/>
      <c r="J6" s="1"/>
      <c r="K6" s="1"/>
      <c r="L6" s="1"/>
    </row>
    <row r="7" spans="1:12">
      <c r="A7" s="16" t="s">
        <v>18</v>
      </c>
      <c r="B7" s="123"/>
      <c r="C7" s="124"/>
      <c r="D7" s="9"/>
      <c r="E7" s="9"/>
      <c r="F7" s="122" t="s">
        <v>114</v>
      </c>
      <c r="G7" s="122"/>
      <c r="H7" s="123"/>
      <c r="I7" s="124"/>
      <c r="J7" s="1"/>
      <c r="K7" s="1"/>
      <c r="L7" s="1"/>
    </row>
    <row r="8" spans="1:12" ht="6.75" customHeight="1">
      <c r="A8" s="16"/>
      <c r="B8" s="9"/>
      <c r="C8" s="9"/>
      <c r="D8" s="9"/>
      <c r="E8" s="9"/>
      <c r="F8" s="9"/>
      <c r="G8" s="9"/>
      <c r="H8" s="9"/>
      <c r="I8" s="8"/>
      <c r="J8" s="1"/>
      <c r="K8" s="1"/>
      <c r="L8" s="1"/>
    </row>
    <row r="9" spans="1:12">
      <c r="A9" s="30" t="s">
        <v>96</v>
      </c>
      <c r="B9" s="41"/>
      <c r="C9" s="41"/>
      <c r="D9" s="41"/>
      <c r="E9" s="41"/>
      <c r="F9" s="41"/>
      <c r="G9" s="41"/>
      <c r="H9" s="41"/>
      <c r="I9" s="40"/>
      <c r="J9" s="1"/>
      <c r="K9" s="1"/>
      <c r="L9" s="1"/>
    </row>
    <row r="10" spans="1:12" ht="15.75">
      <c r="B10" s="33"/>
      <c r="C10" s="33"/>
      <c r="D10" s="33"/>
      <c r="E10" s="33"/>
      <c r="F10" s="33"/>
      <c r="G10" s="56" t="s">
        <v>97</v>
      </c>
      <c r="H10" s="33"/>
      <c r="I10" s="39"/>
      <c r="J10" s="1"/>
      <c r="K10" s="1"/>
      <c r="L10" s="1"/>
    </row>
    <row r="11" spans="1:12">
      <c r="A11" s="16"/>
      <c r="D11" s="9"/>
      <c r="E11" s="9"/>
      <c r="F11" s="9"/>
      <c r="G11" s="9"/>
      <c r="H11" s="9"/>
      <c r="I11" s="8"/>
      <c r="J11" s="1"/>
      <c r="K11" s="1"/>
      <c r="L11" s="1"/>
    </row>
    <row r="12" spans="1:12">
      <c r="A12" s="38" t="s">
        <v>16</v>
      </c>
      <c r="B12" s="37"/>
      <c r="C12" s="18"/>
      <c r="D12" s="18"/>
      <c r="E12" s="18"/>
      <c r="F12" s="18"/>
      <c r="G12" s="18"/>
      <c r="H12" s="18"/>
      <c r="I12" s="17"/>
      <c r="J12" s="1"/>
      <c r="K12" s="1"/>
      <c r="L12" s="1"/>
    </row>
    <row r="13" spans="1:12">
      <c r="A13" s="36"/>
      <c r="B13" s="34"/>
      <c r="C13" s="34"/>
      <c r="D13" s="33"/>
      <c r="E13" s="35"/>
      <c r="F13" s="34"/>
      <c r="G13" s="34"/>
      <c r="H13" s="33"/>
      <c r="I13" s="32"/>
      <c r="J13" s="1"/>
      <c r="K13" s="1"/>
      <c r="L13" s="1"/>
    </row>
    <row r="14" spans="1:12">
      <c r="A14" s="16"/>
      <c r="B14" s="9"/>
      <c r="C14" s="9"/>
      <c r="D14" s="9"/>
      <c r="E14" s="9"/>
      <c r="F14" s="9"/>
      <c r="G14" s="9"/>
      <c r="H14" s="9"/>
      <c r="I14" s="8"/>
      <c r="J14" s="1"/>
      <c r="K14" s="1"/>
      <c r="L14" s="1"/>
    </row>
    <row r="15" spans="1:12">
      <c r="A15" s="16"/>
      <c r="B15" s="9"/>
      <c r="C15" s="9"/>
      <c r="D15" s="9"/>
      <c r="E15" s="9"/>
      <c r="F15" s="9"/>
      <c r="G15" s="9"/>
      <c r="H15" s="9"/>
      <c r="I15" s="8"/>
      <c r="J15" s="1"/>
      <c r="K15" s="1"/>
      <c r="L15" s="1"/>
    </row>
    <row r="16" spans="1:12">
      <c r="A16" s="16"/>
      <c r="B16" s="9"/>
      <c r="C16" s="9"/>
      <c r="D16" s="9"/>
      <c r="E16" s="9"/>
      <c r="F16" s="9"/>
      <c r="G16" s="9"/>
      <c r="H16" s="9"/>
      <c r="I16" s="8"/>
      <c r="J16" s="1"/>
      <c r="K16" s="1"/>
      <c r="L16" s="1"/>
    </row>
    <row r="17" spans="1:12">
      <c r="A17" s="16"/>
      <c r="B17" s="9"/>
      <c r="C17" s="9"/>
      <c r="D17" s="9"/>
      <c r="E17" s="9"/>
      <c r="F17" s="9"/>
      <c r="G17" s="9"/>
      <c r="H17" s="9"/>
      <c r="I17" s="8"/>
      <c r="J17" s="1"/>
      <c r="K17" s="1"/>
      <c r="L17" s="1"/>
    </row>
    <row r="18" spans="1:12">
      <c r="A18" s="16"/>
      <c r="B18" s="9"/>
      <c r="C18" s="9"/>
      <c r="D18" s="9"/>
      <c r="E18" s="9"/>
      <c r="F18" s="9"/>
      <c r="G18" s="9"/>
      <c r="H18" s="9"/>
      <c r="I18" s="8"/>
      <c r="J18" s="1"/>
      <c r="K18" s="1"/>
      <c r="L18" s="1"/>
    </row>
    <row r="19" spans="1:12">
      <c r="A19" s="31"/>
      <c r="B19" s="9"/>
      <c r="C19" s="9"/>
      <c r="D19" s="9"/>
      <c r="E19" s="9"/>
      <c r="F19" s="9"/>
      <c r="G19" s="9"/>
      <c r="H19" s="9"/>
      <c r="I19" s="8"/>
      <c r="J19" s="1"/>
      <c r="K19" s="1"/>
      <c r="L19" s="1"/>
    </row>
    <row r="20" spans="1:12">
      <c r="A20" s="31"/>
      <c r="B20" s="9"/>
      <c r="C20" s="9"/>
      <c r="D20" s="9"/>
      <c r="E20" s="9"/>
      <c r="F20" s="9"/>
      <c r="G20" s="9"/>
      <c r="H20" s="9"/>
      <c r="I20" s="8"/>
      <c r="J20" s="1"/>
      <c r="K20" s="1"/>
      <c r="L20" s="1"/>
    </row>
    <row r="21" spans="1:12">
      <c r="A21" s="31"/>
      <c r="B21" s="9"/>
      <c r="C21" s="9"/>
      <c r="D21" s="9"/>
      <c r="E21" s="9"/>
      <c r="F21" s="9"/>
      <c r="G21" s="9"/>
      <c r="H21" s="9"/>
      <c r="I21" s="8"/>
      <c r="J21" s="1"/>
      <c r="K21" s="1"/>
      <c r="L21" s="1"/>
    </row>
    <row r="22" spans="1:12">
      <c r="A22" s="31"/>
      <c r="B22" s="9"/>
      <c r="C22" s="9"/>
      <c r="D22" s="9"/>
      <c r="E22" s="9"/>
      <c r="F22" s="9"/>
      <c r="G22" s="9"/>
      <c r="H22" s="9"/>
      <c r="I22" s="8"/>
      <c r="J22" s="1"/>
      <c r="K22" s="1"/>
      <c r="L22" s="1"/>
    </row>
    <row r="23" spans="1:12">
      <c r="A23" s="31"/>
      <c r="B23" s="9"/>
      <c r="C23" s="9"/>
      <c r="D23" s="9"/>
      <c r="E23" s="9"/>
      <c r="F23" s="9"/>
      <c r="G23" s="9"/>
      <c r="H23" s="9"/>
      <c r="I23" s="8"/>
      <c r="J23" s="1"/>
      <c r="K23" s="1"/>
      <c r="L23" s="1"/>
    </row>
    <row r="24" spans="1:12" ht="34.5" customHeight="1">
      <c r="A24" s="31"/>
      <c r="B24" s="9"/>
      <c r="C24" s="9"/>
      <c r="D24" s="9"/>
      <c r="E24" s="9"/>
      <c r="F24" s="9"/>
      <c r="G24" s="9"/>
      <c r="H24" s="9"/>
      <c r="I24" s="8"/>
      <c r="J24" s="1"/>
      <c r="K24" s="1"/>
      <c r="L24" s="1"/>
    </row>
    <row r="25" spans="1:12">
      <c r="A25" s="30" t="s">
        <v>113</v>
      </c>
      <c r="B25" s="18"/>
      <c r="C25" s="18"/>
      <c r="D25" s="18"/>
      <c r="E25" s="18"/>
      <c r="F25" s="18"/>
      <c r="G25" s="18"/>
      <c r="H25" s="18"/>
      <c r="I25" s="17"/>
      <c r="J25" s="1"/>
      <c r="K25" s="1"/>
      <c r="L25" s="1"/>
    </row>
    <row r="26" spans="1:12" ht="6.75" customHeight="1">
      <c r="A26" s="29"/>
      <c r="B26" s="9"/>
      <c r="C26" s="9"/>
      <c r="D26" s="9"/>
      <c r="E26" s="9"/>
      <c r="F26" s="9"/>
      <c r="G26" s="9"/>
      <c r="H26" s="9"/>
      <c r="I26" s="8"/>
      <c r="J26" s="1"/>
      <c r="K26" s="1"/>
      <c r="L26" s="1"/>
    </row>
    <row r="27" spans="1:12" ht="17.25" customHeight="1">
      <c r="A27" s="26" t="s">
        <v>98</v>
      </c>
      <c r="B27" s="9"/>
      <c r="C27" s="61">
        <v>1500.9</v>
      </c>
      <c r="D27" s="6" t="s">
        <v>15</v>
      </c>
      <c r="E27" s="11" t="s">
        <v>99</v>
      </c>
      <c r="F27" s="64">
        <v>0.6</v>
      </c>
      <c r="G27" s="6" t="s">
        <v>15</v>
      </c>
      <c r="H27" s="11"/>
      <c r="I27" s="23"/>
      <c r="L27" s="1"/>
    </row>
    <row r="28" spans="1:12" ht="6.75" customHeight="1">
      <c r="A28" s="10"/>
      <c r="B28" s="9"/>
      <c r="C28" s="9"/>
      <c r="D28" s="6"/>
      <c r="E28" s="11"/>
      <c r="F28" s="20"/>
      <c r="G28" s="6"/>
      <c r="H28" s="11"/>
      <c r="I28" s="23"/>
      <c r="L28" s="1"/>
    </row>
    <row r="29" spans="1:12">
      <c r="A29" s="26" t="s">
        <v>100</v>
      </c>
      <c r="B29" s="9"/>
      <c r="C29" s="61">
        <v>6</v>
      </c>
      <c r="D29" s="6"/>
      <c r="E29" s="11"/>
      <c r="F29" s="28"/>
      <c r="G29" s="27"/>
      <c r="H29" s="11"/>
      <c r="I29" s="23"/>
      <c r="L29" s="1"/>
    </row>
    <row r="30" spans="1:12" ht="6.75" customHeight="1">
      <c r="A30" s="10"/>
      <c r="B30" s="9"/>
      <c r="C30" s="9"/>
      <c r="D30" s="6"/>
      <c r="E30" s="11"/>
      <c r="F30" s="28"/>
      <c r="G30" s="27"/>
      <c r="H30" s="11"/>
      <c r="I30" s="23"/>
      <c r="L30" s="1"/>
    </row>
    <row r="31" spans="1:12">
      <c r="A31" s="26" t="s">
        <v>101</v>
      </c>
      <c r="B31" s="9"/>
      <c r="C31" s="61">
        <v>1346.9</v>
      </c>
      <c r="D31" s="6" t="s">
        <v>15</v>
      </c>
      <c r="E31" s="11"/>
      <c r="F31" s="28"/>
      <c r="G31" s="27"/>
      <c r="H31" s="11"/>
      <c r="I31" s="23"/>
      <c r="L31" s="1"/>
    </row>
    <row r="32" spans="1:12" ht="7.5" customHeight="1">
      <c r="A32" s="57"/>
      <c r="B32" s="9"/>
      <c r="C32" s="28"/>
      <c r="D32" s="6"/>
      <c r="E32" s="11"/>
      <c r="F32" s="28"/>
      <c r="G32" s="6"/>
      <c r="H32" s="11"/>
      <c r="I32" s="23"/>
      <c r="L32" s="1"/>
    </row>
    <row r="33" spans="1:12" ht="17.25" customHeight="1">
      <c r="A33" s="26" t="s">
        <v>14</v>
      </c>
      <c r="B33" s="9"/>
      <c r="C33" s="91">
        <v>0.4</v>
      </c>
      <c r="D33" s="6" t="s">
        <v>33</v>
      </c>
      <c r="E33" s="11" t="s">
        <v>13</v>
      </c>
      <c r="F33" s="64">
        <v>2</v>
      </c>
      <c r="G33" s="6"/>
      <c r="H33" s="11"/>
      <c r="I33" s="23"/>
      <c r="L33" s="1"/>
    </row>
    <row r="34" spans="1:12" ht="6.75" customHeight="1">
      <c r="A34" s="10"/>
      <c r="B34" s="9"/>
      <c r="C34" s="9"/>
      <c r="D34" s="6"/>
      <c r="E34" s="11"/>
      <c r="F34" s="20"/>
      <c r="G34" s="6"/>
      <c r="H34" s="11"/>
      <c r="I34" s="23"/>
      <c r="L34" s="1"/>
    </row>
    <row r="35" spans="1:12" ht="17.25" customHeight="1">
      <c r="A35" s="26" t="s">
        <v>12</v>
      </c>
      <c r="B35" s="9"/>
      <c r="C35" s="91">
        <v>0.5</v>
      </c>
      <c r="D35" s="6" t="s">
        <v>33</v>
      </c>
      <c r="E35" s="25" t="s">
        <v>11</v>
      </c>
      <c r="F35" s="24">
        <f>IF(C35="","",SQRT(C35^2-C33^2))</f>
        <v>0.29999999999999993</v>
      </c>
      <c r="G35" s="6" t="s">
        <v>33</v>
      </c>
      <c r="H35" s="11"/>
      <c r="I35" s="23"/>
      <c r="L35" s="1"/>
    </row>
    <row r="36" spans="1:12" ht="6.75" customHeight="1">
      <c r="A36" s="16"/>
      <c r="B36" s="9"/>
      <c r="C36" s="9"/>
      <c r="D36" s="9"/>
      <c r="E36" s="9"/>
      <c r="F36" s="9"/>
      <c r="G36" s="9"/>
      <c r="H36" s="9"/>
      <c r="I36" s="8"/>
      <c r="J36" s="1"/>
      <c r="K36" s="1"/>
      <c r="L36" s="1"/>
    </row>
    <row r="37" spans="1:12">
      <c r="A37" s="19" t="s">
        <v>10</v>
      </c>
      <c r="B37" s="22"/>
      <c r="C37" s="22"/>
      <c r="D37" s="18"/>
      <c r="E37" s="22"/>
      <c r="F37" s="22"/>
      <c r="G37" s="22"/>
      <c r="H37" s="18"/>
      <c r="I37" s="21"/>
    </row>
    <row r="38" spans="1:12" ht="23.25" customHeight="1">
      <c r="A38" s="107" t="s">
        <v>9</v>
      </c>
      <c r="B38" s="107"/>
      <c r="C38" s="107"/>
      <c r="D38" s="107" t="s">
        <v>8</v>
      </c>
      <c r="E38" s="107"/>
      <c r="F38" s="107" t="s">
        <v>7</v>
      </c>
      <c r="G38" s="107"/>
      <c r="H38" s="107" t="s">
        <v>6</v>
      </c>
      <c r="I38" s="107"/>
    </row>
    <row r="39" spans="1:12" ht="20.100000000000001" customHeight="1">
      <c r="A39" s="107" t="s">
        <v>102</v>
      </c>
      <c r="B39" s="107"/>
      <c r="C39" s="107"/>
      <c r="D39" s="107">
        <f>IF(F27="","",F27)</f>
        <v>0.6</v>
      </c>
      <c r="E39" s="107"/>
      <c r="F39" s="98">
        <f>IF(C31="","",SQRT((100*C31/(C27)^2)+C29*(100/C27)^2))</f>
        <v>0.29398154295587553</v>
      </c>
      <c r="G39" s="98"/>
      <c r="H39" s="98">
        <f>IF(D39="","",D39*F39)</f>
        <v>0.1763889257735253</v>
      </c>
      <c r="I39" s="98"/>
    </row>
    <row r="40" spans="1:12" ht="20.100000000000001" customHeight="1">
      <c r="A40" s="128" t="s">
        <v>5</v>
      </c>
      <c r="B40" s="129"/>
      <c r="C40" s="110"/>
      <c r="D40" s="109">
        <f>IF(C33="","",C33)</f>
        <v>0.4</v>
      </c>
      <c r="E40" s="110"/>
      <c r="F40" s="132">
        <f>IF(F33="","",1/SQRT(F33))</f>
        <v>0.70710678118654746</v>
      </c>
      <c r="G40" s="133"/>
      <c r="H40" s="98">
        <f>IF(D40="","",D40*F40)</f>
        <v>0.28284271247461901</v>
      </c>
      <c r="I40" s="98"/>
    </row>
    <row r="41" spans="1:12" ht="20.100000000000001" customHeight="1">
      <c r="A41" s="107" t="s">
        <v>4</v>
      </c>
      <c r="B41" s="107"/>
      <c r="C41" s="107"/>
      <c r="D41" s="106">
        <f>IF(F35="","",F35)</f>
        <v>0.29999999999999993</v>
      </c>
      <c r="E41" s="107"/>
      <c r="F41" s="98">
        <v>1</v>
      </c>
      <c r="G41" s="98"/>
      <c r="H41" s="98">
        <f>IF(D41="","",D41*F41)</f>
        <v>0.29999999999999993</v>
      </c>
      <c r="I41" s="98"/>
    </row>
    <row r="42" spans="1:12">
      <c r="A42" s="19" t="s">
        <v>3</v>
      </c>
      <c r="B42" s="18"/>
      <c r="C42" s="18"/>
      <c r="D42" s="18"/>
      <c r="E42" s="18"/>
      <c r="F42" s="18"/>
      <c r="G42" s="18"/>
      <c r="H42" s="18"/>
      <c r="I42" s="17"/>
      <c r="J42" s="1"/>
      <c r="K42" s="1"/>
      <c r="L42" s="1"/>
    </row>
    <row r="43" spans="1:12" ht="6.75" customHeight="1">
      <c r="A43" s="16"/>
      <c r="B43" s="9"/>
      <c r="C43" s="9"/>
      <c r="D43" s="9"/>
      <c r="E43" s="9"/>
      <c r="F43" s="9"/>
      <c r="G43" s="9"/>
      <c r="H43" s="9"/>
      <c r="I43" s="8"/>
      <c r="J43" s="1"/>
      <c r="K43" s="1"/>
      <c r="L43" s="1"/>
    </row>
    <row r="44" spans="1:12">
      <c r="A44" s="99" t="s">
        <v>2</v>
      </c>
      <c r="B44" s="100"/>
      <c r="C44" s="101"/>
      <c r="D44" s="13">
        <f>IF(H39="","",+SQRT(H39^2+H40^2+H41^2))</f>
        <v>0.44845630014031262</v>
      </c>
      <c r="E44" s="6" t="s">
        <v>33</v>
      </c>
      <c r="F44" s="11"/>
      <c r="G44" s="11" t="s">
        <v>150</v>
      </c>
      <c r="H44" s="15">
        <f>100-(100*C31/C27)</f>
        <v>10.260510360450397</v>
      </c>
      <c r="I44" s="50" t="s">
        <v>33</v>
      </c>
      <c r="J44" s="1"/>
      <c r="K44" s="1"/>
      <c r="L44" s="1"/>
    </row>
    <row r="45" spans="1:12" ht="6.75" customHeight="1">
      <c r="A45" s="10"/>
      <c r="B45" s="9"/>
      <c r="C45" s="6"/>
      <c r="D45" s="14"/>
      <c r="E45" s="9"/>
      <c r="F45" s="11"/>
      <c r="G45" s="12"/>
      <c r="H45" s="11"/>
      <c r="I45" s="8"/>
      <c r="J45" s="1"/>
      <c r="K45" s="1"/>
      <c r="L45" s="1"/>
    </row>
    <row r="46" spans="1:12">
      <c r="A46" s="99" t="s">
        <v>1</v>
      </c>
      <c r="B46" s="100"/>
      <c r="C46" s="101"/>
      <c r="D46" s="15">
        <v>2</v>
      </c>
      <c r="E46" s="9"/>
      <c r="F46" s="11"/>
      <c r="G46" s="12"/>
      <c r="H46" s="11"/>
      <c r="I46" s="8"/>
      <c r="J46" s="1"/>
      <c r="K46" s="1"/>
      <c r="L46" s="1"/>
    </row>
    <row r="47" spans="1:12" ht="6.75" customHeight="1">
      <c r="A47" s="10"/>
      <c r="B47" s="9"/>
      <c r="C47" s="6"/>
      <c r="D47" s="14"/>
      <c r="E47" s="9"/>
      <c r="F47" s="11"/>
      <c r="G47" s="12"/>
      <c r="H47" s="11"/>
      <c r="I47" s="8"/>
      <c r="J47" s="1"/>
      <c r="K47" s="1"/>
      <c r="L47" s="1"/>
    </row>
    <row r="48" spans="1:12" ht="15.75">
      <c r="A48" s="99" t="s">
        <v>0</v>
      </c>
      <c r="B48" s="100"/>
      <c r="C48" s="101"/>
      <c r="D48" s="76">
        <f>IF(D44="","",D46*D44)</f>
        <v>0.89691260028062525</v>
      </c>
      <c r="E48" s="6" t="s">
        <v>33</v>
      </c>
      <c r="F48" s="11"/>
      <c r="G48" s="12"/>
      <c r="H48" s="11"/>
      <c r="I48" s="8"/>
      <c r="J48" s="1"/>
      <c r="K48" s="1"/>
      <c r="L48" s="1"/>
    </row>
    <row r="49" spans="1:12" ht="6.75" customHeight="1">
      <c r="A49" s="10"/>
      <c r="B49" s="9"/>
      <c r="C49" s="9"/>
      <c r="D49" s="9"/>
      <c r="E49" s="9"/>
      <c r="F49" s="9"/>
      <c r="G49" s="9"/>
      <c r="H49" s="9"/>
      <c r="I49" s="8"/>
      <c r="J49" s="1"/>
      <c r="K49" s="1"/>
      <c r="L49" s="1"/>
    </row>
    <row r="50" spans="1:12">
      <c r="A50" s="7"/>
      <c r="B50" s="6"/>
      <c r="C50" s="6"/>
      <c r="D50" s="6"/>
      <c r="E50" s="6"/>
      <c r="F50" s="6"/>
      <c r="G50" s="6"/>
      <c r="H50" s="6"/>
      <c r="I50" s="5"/>
      <c r="J50" s="1"/>
      <c r="K50" s="1"/>
      <c r="L50" s="1"/>
    </row>
    <row r="51" spans="1:12">
      <c r="A51" s="7"/>
      <c r="B51" s="6"/>
      <c r="C51" s="6"/>
      <c r="D51" s="6"/>
      <c r="E51" s="6"/>
      <c r="F51" s="6"/>
      <c r="G51" s="6"/>
      <c r="H51" s="6"/>
      <c r="I51" s="5"/>
      <c r="J51" s="1"/>
      <c r="K51" s="1"/>
      <c r="L51" s="1"/>
    </row>
    <row r="52" spans="1:12">
      <c r="A52" s="7"/>
      <c r="B52" s="6"/>
      <c r="C52" s="6"/>
      <c r="D52" s="6"/>
      <c r="E52" s="6"/>
      <c r="F52" s="6"/>
      <c r="G52" s="6"/>
      <c r="H52" s="6"/>
      <c r="I52" s="5"/>
      <c r="J52" s="1"/>
      <c r="K52" s="1"/>
      <c r="L52" s="1"/>
    </row>
    <row r="53" spans="1:12">
      <c r="A53" s="7"/>
      <c r="B53" s="6"/>
      <c r="C53" s="6"/>
      <c r="D53" s="6"/>
      <c r="E53" s="6"/>
      <c r="F53" s="6"/>
      <c r="G53" s="6"/>
      <c r="H53" s="6"/>
      <c r="I53" s="5"/>
      <c r="J53" s="1"/>
      <c r="K53" s="1"/>
      <c r="L53" s="1"/>
    </row>
    <row r="54" spans="1:12">
      <c r="A54" s="7"/>
      <c r="B54" s="6"/>
      <c r="C54" s="6"/>
      <c r="D54" s="6"/>
      <c r="E54" s="6"/>
      <c r="F54" s="6"/>
      <c r="G54" s="6"/>
      <c r="H54" s="6"/>
      <c r="I54" s="5"/>
      <c r="J54" s="1"/>
      <c r="K54" s="1"/>
      <c r="L54" s="1"/>
    </row>
    <row r="55" spans="1:12">
      <c r="A55" s="7"/>
      <c r="B55" s="6"/>
      <c r="C55" s="6"/>
      <c r="D55" s="6"/>
      <c r="E55" s="6"/>
      <c r="F55" s="6"/>
      <c r="G55" s="6"/>
      <c r="H55" s="6"/>
      <c r="I55" s="5"/>
      <c r="J55" s="1"/>
      <c r="K55" s="1"/>
      <c r="L55" s="1"/>
    </row>
    <row r="56" spans="1:12">
      <c r="A56" s="7"/>
      <c r="B56" s="6"/>
      <c r="C56" s="6"/>
      <c r="D56" s="6"/>
      <c r="E56" s="6"/>
      <c r="F56" s="6"/>
      <c r="G56" s="6"/>
      <c r="H56" s="6"/>
      <c r="I56" s="5"/>
      <c r="J56" s="1"/>
      <c r="K56" s="1"/>
      <c r="L56" s="1"/>
    </row>
    <row r="57" spans="1:12">
      <c r="A57" s="7"/>
      <c r="B57" s="6"/>
      <c r="C57" s="6"/>
      <c r="D57" s="6"/>
      <c r="E57" s="6"/>
      <c r="F57" s="6"/>
      <c r="G57" s="6"/>
      <c r="H57" s="6"/>
      <c r="I57" s="5"/>
      <c r="J57" s="1"/>
      <c r="K57" s="1"/>
      <c r="L57" s="1"/>
    </row>
    <row r="58" spans="1:12">
      <c r="A58" s="7"/>
      <c r="B58" s="6"/>
      <c r="C58" s="6"/>
      <c r="D58" s="6"/>
      <c r="E58" s="6"/>
      <c r="F58" s="6"/>
      <c r="G58" s="6"/>
      <c r="H58" s="6"/>
      <c r="I58" s="5"/>
      <c r="J58" s="1"/>
      <c r="K58" s="1"/>
      <c r="L58" s="1"/>
    </row>
    <row r="59" spans="1:12">
      <c r="A59" s="4"/>
      <c r="B59" s="3"/>
      <c r="C59" s="3"/>
      <c r="D59" s="3"/>
      <c r="E59" s="3"/>
      <c r="F59" s="3"/>
      <c r="G59" s="3"/>
      <c r="H59" s="3"/>
      <c r="I59" s="2"/>
      <c r="J59" s="1"/>
      <c r="K59" s="1"/>
      <c r="L59" s="1"/>
    </row>
    <row r="60" spans="1:12">
      <c r="J60" s="1"/>
      <c r="K60" s="1"/>
      <c r="L60" s="1"/>
    </row>
    <row r="61" spans="1:12">
      <c r="J61" s="1"/>
      <c r="K61" s="1"/>
      <c r="L61" s="1"/>
    </row>
    <row r="62" spans="1:12">
      <c r="J62" s="1"/>
      <c r="K62" s="1"/>
      <c r="L62" s="1"/>
    </row>
    <row r="63" spans="1:12">
      <c r="J63" s="1"/>
      <c r="K63" s="1"/>
      <c r="L63" s="1"/>
    </row>
    <row r="64" spans="1:12">
      <c r="J64" s="1"/>
      <c r="K64" s="1"/>
      <c r="L64" s="1"/>
    </row>
    <row r="65" spans="10:12">
      <c r="J65" s="1"/>
      <c r="K65" s="1"/>
      <c r="L65" s="1"/>
    </row>
    <row r="66" spans="10:12">
      <c r="J66" s="1"/>
      <c r="K66" s="1"/>
      <c r="L66" s="1"/>
    </row>
    <row r="67" spans="10:12">
      <c r="J67" s="1"/>
      <c r="K67" s="1"/>
      <c r="L67" s="1"/>
    </row>
  </sheetData>
  <sheetProtection password="C464" sheet="1" objects="1" scenarios="1"/>
  <mergeCells count="24">
    <mergeCell ref="A39:C39"/>
    <mergeCell ref="D39:E39"/>
    <mergeCell ref="F39:G39"/>
    <mergeCell ref="H39:I39"/>
    <mergeCell ref="D1:I2"/>
    <mergeCell ref="D5:I5"/>
    <mergeCell ref="B7:C7"/>
    <mergeCell ref="F7:G7"/>
    <mergeCell ref="H7:I7"/>
    <mergeCell ref="A38:C38"/>
    <mergeCell ref="D38:E38"/>
    <mergeCell ref="F38:G38"/>
    <mergeCell ref="H38:I38"/>
    <mergeCell ref="F40:G40"/>
    <mergeCell ref="H40:I40"/>
    <mergeCell ref="A41:C41"/>
    <mergeCell ref="D41:E41"/>
    <mergeCell ref="F41:G41"/>
    <mergeCell ref="H41:I41"/>
    <mergeCell ref="A44:C44"/>
    <mergeCell ref="A46:C46"/>
    <mergeCell ref="A48:C48"/>
    <mergeCell ref="A40:C40"/>
    <mergeCell ref="D40:E4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4337" r:id="rId4">
          <objectPr defaultSize="0" autoPict="0" r:id="rId5">
            <anchor moveWithCells="1" sizeWithCells="1">
              <from>
                <xdr:col>2</xdr:col>
                <xdr:colOff>228600</xdr:colOff>
                <xdr:row>16</xdr:row>
                <xdr:rowOff>47625</xdr:rowOff>
              </from>
              <to>
                <xdr:col>4</xdr:col>
                <xdr:colOff>428625</xdr:colOff>
                <xdr:row>18</xdr:row>
                <xdr:rowOff>133350</xdr:rowOff>
              </to>
            </anchor>
          </objectPr>
        </oleObject>
      </mc:Choice>
      <mc:Fallback>
        <oleObject progId="Equation.3" shapeId="14337" r:id="rId4"/>
      </mc:Fallback>
    </mc:AlternateContent>
    <mc:AlternateContent xmlns:mc="http://schemas.openxmlformats.org/markup-compatibility/2006">
      <mc:Choice Requires="x14">
        <oleObject progId="Equation.3" shapeId="14338" r:id="rId6">
          <objectPr defaultSize="0" autoPict="0" r:id="rId7">
            <anchor moveWithCells="1">
              <from>
                <xdr:col>0</xdr:col>
                <xdr:colOff>47625</xdr:colOff>
                <xdr:row>12</xdr:row>
                <xdr:rowOff>47625</xdr:rowOff>
              </from>
              <to>
                <xdr:col>8</xdr:col>
                <xdr:colOff>552450</xdr:colOff>
                <xdr:row>15</xdr:row>
                <xdr:rowOff>152400</xdr:rowOff>
              </to>
            </anchor>
          </objectPr>
        </oleObject>
      </mc:Choice>
      <mc:Fallback>
        <oleObject progId="Equation.3" shapeId="14338" r:id="rId6"/>
      </mc:Fallback>
    </mc:AlternateContent>
    <mc:AlternateContent xmlns:mc="http://schemas.openxmlformats.org/markup-compatibility/2006">
      <mc:Choice Requires="x14">
        <oleObject progId="Equation.3" shapeId="14339" r:id="rId8">
          <objectPr defaultSize="0" autoPict="0" r:id="rId9">
            <anchor moveWithCells="1" sizeWithCells="1">
              <from>
                <xdr:col>0</xdr:col>
                <xdr:colOff>476250</xdr:colOff>
                <xdr:row>20</xdr:row>
                <xdr:rowOff>180975</xdr:rowOff>
              </from>
              <to>
                <xdr:col>7</xdr:col>
                <xdr:colOff>238125</xdr:colOff>
                <xdr:row>23</xdr:row>
                <xdr:rowOff>447675</xdr:rowOff>
              </to>
            </anchor>
          </objectPr>
        </oleObject>
      </mc:Choice>
      <mc:Fallback>
        <oleObject progId="Equation.3" shapeId="14339" r:id="rId8"/>
      </mc:Fallback>
    </mc:AlternateContent>
    <mc:AlternateContent xmlns:mc="http://schemas.openxmlformats.org/markup-compatibility/2006">
      <mc:Choice Requires="x14">
        <oleObject progId="Equation.3" shapeId="14340" r:id="rId10">
          <objectPr defaultSize="0" autoPict="0" r:id="rId11">
            <anchor moveWithCells="1">
              <from>
                <xdr:col>0</xdr:col>
                <xdr:colOff>266700</xdr:colOff>
                <xdr:row>18</xdr:row>
                <xdr:rowOff>171450</xdr:rowOff>
              </from>
              <to>
                <xdr:col>7</xdr:col>
                <xdr:colOff>733425</xdr:colOff>
                <xdr:row>20</xdr:row>
                <xdr:rowOff>104775</xdr:rowOff>
              </to>
            </anchor>
          </objectPr>
        </oleObject>
      </mc:Choice>
      <mc:Fallback>
        <oleObject progId="Equation.3" shapeId="14340" r:id="rId10"/>
      </mc:Fallback>
    </mc:AlternateContent>
    <mc:AlternateContent xmlns:mc="http://schemas.openxmlformats.org/markup-compatibility/2006">
      <mc:Choice Requires="x14">
        <oleObject progId="Equation.3" shapeId="14341" r:id="rId12">
          <objectPr defaultSize="0" autoPict="0" r:id="rId13">
            <anchor moveWithCells="1" sizeWithCells="1">
              <from>
                <xdr:col>4</xdr:col>
                <xdr:colOff>561975</xdr:colOff>
                <xdr:row>15</xdr:row>
                <xdr:rowOff>161925</xdr:rowOff>
              </from>
              <to>
                <xdr:col>7</xdr:col>
                <xdr:colOff>685800</xdr:colOff>
                <xdr:row>18</xdr:row>
                <xdr:rowOff>161925</xdr:rowOff>
              </to>
            </anchor>
          </objectPr>
        </oleObject>
      </mc:Choice>
      <mc:Fallback>
        <oleObject progId="Equation.3" shapeId="14341" r:id="rId12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L72"/>
  <sheetViews>
    <sheetView topLeftCell="A31" zoomScale="90" zoomScaleNormal="90" workbookViewId="0">
      <selection activeCell="D53" sqref="D53"/>
    </sheetView>
  </sheetViews>
  <sheetFormatPr baseColWidth="10" defaultRowHeight="15"/>
  <cols>
    <col min="1" max="4" width="7.7109375" customWidth="1"/>
    <col min="5" max="5" width="8.85546875" customWidth="1"/>
    <col min="6" max="7" width="7.7109375" customWidth="1"/>
  </cols>
  <sheetData>
    <row r="1" spans="1:12">
      <c r="A1" s="44"/>
      <c r="B1" s="35"/>
      <c r="C1" s="35"/>
      <c r="D1" s="35"/>
      <c r="E1" s="35"/>
      <c r="F1" s="35"/>
      <c r="G1" s="35"/>
      <c r="H1" s="35"/>
      <c r="I1" s="32"/>
    </row>
    <row r="2" spans="1:12" ht="22.5" customHeight="1">
      <c r="A2" s="7"/>
      <c r="B2" s="6"/>
      <c r="C2" s="6"/>
      <c r="D2" s="116" t="s">
        <v>122</v>
      </c>
      <c r="E2" s="116"/>
      <c r="F2" s="116"/>
      <c r="G2" s="116"/>
      <c r="H2" s="116"/>
      <c r="I2" s="117"/>
    </row>
    <row r="3" spans="1:12">
      <c r="A3" s="7"/>
      <c r="B3" s="6"/>
      <c r="C3" s="6"/>
      <c r="D3" s="9" t="s">
        <v>116</v>
      </c>
      <c r="E3" s="9"/>
      <c r="F3" s="9"/>
      <c r="G3" s="9"/>
      <c r="H3" s="9" t="s">
        <v>21</v>
      </c>
      <c r="I3" s="5"/>
    </row>
    <row r="4" spans="1:12">
      <c r="A4" s="30" t="s">
        <v>20</v>
      </c>
      <c r="B4" s="18"/>
      <c r="C4" s="18"/>
      <c r="D4" s="18"/>
      <c r="E4" s="18"/>
      <c r="F4" s="18"/>
      <c r="G4" s="18"/>
      <c r="H4" s="18"/>
      <c r="I4" s="17"/>
      <c r="J4" s="1"/>
      <c r="K4" s="1"/>
      <c r="L4" s="1"/>
    </row>
    <row r="5" spans="1:12">
      <c r="A5" s="16" t="s">
        <v>19</v>
      </c>
      <c r="B5" s="9"/>
      <c r="C5" s="9"/>
      <c r="D5" s="123"/>
      <c r="E5" s="125"/>
      <c r="F5" s="125"/>
      <c r="G5" s="125"/>
      <c r="H5" s="125"/>
      <c r="I5" s="124"/>
      <c r="J5" s="1"/>
      <c r="K5" s="1"/>
      <c r="L5" s="1"/>
    </row>
    <row r="6" spans="1:12" ht="6.75" customHeight="1">
      <c r="A6" s="16"/>
      <c r="B6" s="9"/>
      <c r="C6" s="9"/>
      <c r="D6" s="9"/>
      <c r="E6" s="9"/>
      <c r="F6" s="9"/>
      <c r="G6" s="9"/>
      <c r="H6" s="9"/>
      <c r="I6" s="8"/>
      <c r="J6" s="1"/>
      <c r="K6" s="1"/>
      <c r="L6" s="1"/>
    </row>
    <row r="7" spans="1:12">
      <c r="A7" s="16" t="s">
        <v>18</v>
      </c>
      <c r="B7" s="123"/>
      <c r="C7" s="124"/>
      <c r="D7" s="9"/>
      <c r="E7" s="9"/>
      <c r="F7" s="122" t="s">
        <v>114</v>
      </c>
      <c r="G7" s="122"/>
      <c r="H7" s="123"/>
      <c r="I7" s="124"/>
      <c r="J7" s="1"/>
      <c r="K7" s="1"/>
      <c r="L7" s="1"/>
    </row>
    <row r="8" spans="1:12" ht="6.75" customHeight="1">
      <c r="A8" s="16"/>
      <c r="B8" s="9"/>
      <c r="C8" s="9"/>
      <c r="D8" s="9"/>
      <c r="E8" s="9"/>
      <c r="F8" s="9"/>
      <c r="G8" s="9"/>
      <c r="H8" s="9"/>
      <c r="I8" s="8"/>
      <c r="J8" s="1"/>
      <c r="K8" s="1"/>
      <c r="L8" s="1"/>
    </row>
    <row r="9" spans="1:12">
      <c r="A9" s="30" t="s">
        <v>17</v>
      </c>
      <c r="B9" s="41"/>
      <c r="C9" s="41"/>
      <c r="D9" s="41"/>
      <c r="E9" s="41"/>
      <c r="F9" s="41"/>
      <c r="G9" s="41"/>
      <c r="H9" s="41"/>
      <c r="I9" s="40"/>
      <c r="J9" s="1"/>
      <c r="K9" s="1"/>
      <c r="L9" s="1"/>
    </row>
    <row r="10" spans="1:12">
      <c r="A10" s="36"/>
      <c r="B10" s="33"/>
      <c r="C10" s="33"/>
      <c r="D10" s="33"/>
      <c r="E10" s="33"/>
      <c r="F10" s="33"/>
      <c r="G10" s="33"/>
      <c r="H10" s="33"/>
      <c r="I10" s="39"/>
      <c r="J10" s="1"/>
      <c r="K10" s="1"/>
      <c r="L10" s="1"/>
    </row>
    <row r="11" spans="1:12">
      <c r="A11" s="16"/>
      <c r="B11" s="9"/>
      <c r="D11" s="9"/>
      <c r="E11" s="9"/>
      <c r="F11" s="9"/>
      <c r="G11" s="9"/>
      <c r="H11" s="9"/>
      <c r="I11" s="8"/>
      <c r="J11" s="1"/>
      <c r="K11" s="1"/>
      <c r="L11" s="1"/>
    </row>
    <row r="12" spans="1:12">
      <c r="A12" s="38" t="s">
        <v>16</v>
      </c>
      <c r="B12" s="37"/>
      <c r="C12" s="18"/>
      <c r="D12" s="18"/>
      <c r="E12" s="18"/>
      <c r="F12" s="18"/>
      <c r="G12" s="18"/>
      <c r="H12" s="18"/>
      <c r="I12" s="17"/>
      <c r="J12" s="1"/>
      <c r="K12" s="1"/>
      <c r="L12" s="1"/>
    </row>
    <row r="13" spans="1:12">
      <c r="A13" s="36"/>
      <c r="B13" s="34"/>
      <c r="C13" s="34"/>
      <c r="D13" s="33"/>
      <c r="E13" s="35"/>
      <c r="F13" s="34"/>
      <c r="G13" s="34"/>
      <c r="H13" s="33"/>
      <c r="I13" s="32"/>
      <c r="J13" s="1"/>
      <c r="K13" s="1"/>
      <c r="L13" s="1"/>
    </row>
    <row r="14" spans="1:12">
      <c r="A14" s="16"/>
      <c r="B14" s="9"/>
      <c r="C14" s="9"/>
      <c r="D14" s="9"/>
      <c r="E14" s="9"/>
      <c r="F14" s="9"/>
      <c r="G14" s="9"/>
      <c r="H14" s="9"/>
      <c r="I14" s="8"/>
      <c r="J14" s="1"/>
      <c r="K14" s="1"/>
      <c r="L14" s="1"/>
    </row>
    <row r="15" spans="1:12">
      <c r="A15" s="16"/>
      <c r="B15" s="9"/>
      <c r="C15" s="9"/>
      <c r="D15" s="9"/>
      <c r="E15" s="9"/>
      <c r="F15" s="9"/>
      <c r="G15" s="9"/>
      <c r="H15" s="9"/>
      <c r="I15" s="8"/>
      <c r="J15" s="1"/>
      <c r="K15" s="1"/>
      <c r="L15" s="1"/>
    </row>
    <row r="16" spans="1:12" ht="6.75" customHeight="1">
      <c r="A16" s="16"/>
      <c r="B16" s="9"/>
      <c r="C16" s="9"/>
      <c r="D16" s="9"/>
      <c r="E16" s="9"/>
      <c r="F16" s="9"/>
      <c r="G16" s="9"/>
      <c r="H16" s="9"/>
      <c r="I16" s="8"/>
      <c r="J16" s="1"/>
      <c r="K16" s="1"/>
      <c r="L16" s="1"/>
    </row>
    <row r="17" spans="1:12">
      <c r="A17" s="16"/>
      <c r="B17" s="9"/>
      <c r="C17" s="9"/>
      <c r="D17" s="9"/>
      <c r="E17" s="9"/>
      <c r="F17" s="9"/>
      <c r="G17" s="9"/>
      <c r="H17" s="9"/>
      <c r="I17" s="8"/>
      <c r="J17" s="1"/>
      <c r="K17" s="1"/>
      <c r="L17" s="1"/>
    </row>
    <row r="18" spans="1:12">
      <c r="A18" s="16"/>
      <c r="B18" s="9"/>
      <c r="C18" s="9"/>
      <c r="D18" s="9"/>
      <c r="E18" s="9"/>
      <c r="F18" s="9"/>
      <c r="G18" s="9"/>
      <c r="H18" s="9"/>
      <c r="I18" s="8"/>
      <c r="J18" s="1"/>
      <c r="K18" s="1"/>
      <c r="L18" s="1"/>
    </row>
    <row r="19" spans="1:12" ht="7.5" customHeight="1">
      <c r="A19" s="31"/>
      <c r="B19" s="9"/>
      <c r="C19" s="9"/>
      <c r="D19" s="9"/>
      <c r="E19" s="9"/>
      <c r="F19" s="9"/>
      <c r="G19" s="9"/>
      <c r="H19" s="9"/>
      <c r="I19" s="8"/>
      <c r="J19" s="1"/>
      <c r="K19" s="1"/>
      <c r="L19" s="1"/>
    </row>
    <row r="20" spans="1:12">
      <c r="A20" s="31"/>
      <c r="B20" s="9"/>
      <c r="C20" s="9"/>
      <c r="D20" s="9"/>
      <c r="E20" s="9"/>
      <c r="F20" s="9"/>
      <c r="G20" s="9"/>
      <c r="H20" s="9"/>
      <c r="I20" s="8"/>
      <c r="J20" s="1"/>
      <c r="K20" s="1"/>
      <c r="L20" s="1"/>
    </row>
    <row r="21" spans="1:12" ht="6.75" customHeight="1">
      <c r="A21" s="31"/>
      <c r="B21" s="9"/>
      <c r="C21" s="9"/>
      <c r="D21" s="9"/>
      <c r="E21" s="9"/>
      <c r="F21" s="9"/>
      <c r="G21" s="9"/>
      <c r="H21" s="9"/>
      <c r="I21" s="8"/>
      <c r="J21" s="1"/>
      <c r="K21" s="1"/>
      <c r="L21" s="1"/>
    </row>
    <row r="22" spans="1:12">
      <c r="A22" s="31"/>
      <c r="B22" s="9"/>
      <c r="C22" s="9"/>
      <c r="D22" s="9"/>
      <c r="E22" s="9"/>
      <c r="F22" s="9"/>
      <c r="G22" s="9"/>
      <c r="H22" s="9"/>
      <c r="I22" s="8"/>
      <c r="J22" s="1"/>
      <c r="K22" s="1"/>
      <c r="L22" s="1"/>
    </row>
    <row r="23" spans="1:12">
      <c r="A23" s="31"/>
      <c r="B23" s="9"/>
      <c r="C23" s="9"/>
      <c r="D23" s="9"/>
      <c r="E23" s="9"/>
      <c r="F23" s="9"/>
      <c r="G23" s="9"/>
      <c r="H23" s="9"/>
      <c r="I23" s="8"/>
      <c r="J23" s="1"/>
      <c r="K23" s="1"/>
      <c r="L23" s="1"/>
    </row>
    <row r="24" spans="1:12" ht="12" customHeight="1">
      <c r="A24" s="31"/>
      <c r="B24" s="9"/>
      <c r="C24" s="9"/>
      <c r="D24" s="9"/>
      <c r="E24" s="9"/>
      <c r="F24" s="9"/>
      <c r="G24" s="9"/>
      <c r="H24" s="9"/>
      <c r="I24" s="8"/>
      <c r="J24" s="1"/>
      <c r="K24" s="1"/>
      <c r="L24" s="1"/>
    </row>
    <row r="25" spans="1:12">
      <c r="A25" s="30" t="s">
        <v>113</v>
      </c>
      <c r="B25" s="18"/>
      <c r="C25" s="18"/>
      <c r="D25" s="18"/>
      <c r="E25" s="18"/>
      <c r="F25" s="18"/>
      <c r="G25" s="18"/>
      <c r="H25" s="18"/>
      <c r="I25" s="17"/>
      <c r="J25" s="1"/>
      <c r="K25" s="1"/>
      <c r="L25" s="1"/>
    </row>
    <row r="26" spans="1:12" ht="6.75" customHeight="1">
      <c r="A26" s="29"/>
      <c r="B26" s="9"/>
      <c r="C26" s="9"/>
      <c r="D26" s="9"/>
      <c r="E26" s="9"/>
      <c r="F26" s="9"/>
      <c r="G26" s="9"/>
      <c r="H26" s="9"/>
      <c r="I26" s="8"/>
      <c r="J26" s="1"/>
      <c r="K26" s="1"/>
      <c r="L26" s="1"/>
    </row>
    <row r="27" spans="1:12" ht="17.25" customHeight="1">
      <c r="A27" s="26" t="s">
        <v>39</v>
      </c>
      <c r="B27" s="9"/>
      <c r="C27" s="61">
        <v>1218.7</v>
      </c>
      <c r="D27" s="6" t="s">
        <v>15</v>
      </c>
      <c r="E27" s="11" t="s">
        <v>40</v>
      </c>
      <c r="F27" s="64">
        <v>0.6</v>
      </c>
      <c r="G27" s="6" t="s">
        <v>15</v>
      </c>
      <c r="H27" s="11"/>
      <c r="I27" s="23"/>
      <c r="L27" s="1"/>
    </row>
    <row r="28" spans="1:12" ht="6.75" customHeight="1">
      <c r="A28" s="10"/>
      <c r="B28" s="9"/>
      <c r="C28" s="9"/>
      <c r="D28" s="6"/>
      <c r="E28" s="11"/>
      <c r="F28" s="20"/>
      <c r="G28" s="6"/>
      <c r="H28" s="11"/>
      <c r="I28" s="23"/>
      <c r="L28" s="1"/>
    </row>
    <row r="29" spans="1:12">
      <c r="A29" s="26" t="s">
        <v>41</v>
      </c>
      <c r="B29" s="9"/>
      <c r="C29" s="61">
        <v>728.2</v>
      </c>
      <c r="D29" s="6" t="s">
        <v>15</v>
      </c>
      <c r="E29" s="11"/>
      <c r="F29" s="28"/>
      <c r="G29" s="27"/>
      <c r="H29" s="11"/>
      <c r="I29" s="23"/>
      <c r="L29" s="1"/>
    </row>
    <row r="30" spans="1:12" ht="6.75" customHeight="1">
      <c r="A30" s="10"/>
      <c r="B30" s="9"/>
      <c r="C30" s="9"/>
      <c r="D30" s="6"/>
      <c r="E30" s="11"/>
      <c r="F30" s="28"/>
      <c r="G30" s="27"/>
      <c r="H30" s="11"/>
      <c r="I30" s="23"/>
      <c r="L30" s="1"/>
    </row>
    <row r="31" spans="1:12">
      <c r="A31" s="26" t="s">
        <v>42</v>
      </c>
      <c r="B31" s="9"/>
      <c r="C31" s="61">
        <v>1221.0999999999999</v>
      </c>
      <c r="D31" s="6" t="s">
        <v>15</v>
      </c>
      <c r="E31" s="11"/>
      <c r="F31" s="28"/>
      <c r="G31" s="27"/>
      <c r="H31" s="11"/>
      <c r="I31" s="23"/>
      <c r="L31" s="1"/>
    </row>
    <row r="32" spans="1:12" ht="6.75" customHeight="1">
      <c r="A32" s="10"/>
      <c r="B32" s="9"/>
      <c r="C32" s="9"/>
      <c r="D32" s="6"/>
      <c r="E32" s="11"/>
      <c r="F32" s="20"/>
      <c r="G32" s="6"/>
      <c r="H32" s="11"/>
      <c r="I32" s="23"/>
      <c r="L32" s="1"/>
    </row>
    <row r="33" spans="1:12" ht="17.25" customHeight="1">
      <c r="A33" s="26" t="s">
        <v>43</v>
      </c>
      <c r="B33" s="9"/>
      <c r="C33" s="61">
        <v>17.399999999999999</v>
      </c>
      <c r="D33" s="6" t="s">
        <v>44</v>
      </c>
      <c r="E33" s="11" t="s">
        <v>45</v>
      </c>
      <c r="F33" s="64">
        <v>0.7</v>
      </c>
      <c r="G33" s="6" t="s">
        <v>44</v>
      </c>
      <c r="H33" s="11"/>
      <c r="I33" s="23"/>
      <c r="L33" s="1"/>
    </row>
    <row r="34" spans="1:12" ht="6.75" customHeight="1">
      <c r="A34" s="10"/>
      <c r="B34" s="9"/>
      <c r="C34" s="9"/>
      <c r="D34" s="6"/>
      <c r="E34" s="11"/>
      <c r="F34" s="20"/>
      <c r="G34" s="6"/>
      <c r="H34" s="11"/>
      <c r="I34" s="23"/>
      <c r="L34" s="1"/>
    </row>
    <row r="35" spans="1:12" ht="16.5" customHeight="1">
      <c r="A35" s="51" t="s">
        <v>46</v>
      </c>
      <c r="B35" s="9"/>
      <c r="C35" s="43">
        <f>IF(C33="","",1.00025205+((7.59*C33-5.32*C33^2)/1000000))</f>
        <v>0.99877343280000008</v>
      </c>
      <c r="D35" s="6" t="s">
        <v>47</v>
      </c>
      <c r="E35" s="11" t="s">
        <v>48</v>
      </c>
      <c r="F35" s="46">
        <f>IF(C33="","",ABS((7.59-10.64*C33)/1000000))</f>
        <v>1.77546E-4</v>
      </c>
      <c r="G35" s="6" t="s">
        <v>49</v>
      </c>
      <c r="H35" s="11"/>
      <c r="I35" s="23"/>
      <c r="L35" s="1"/>
    </row>
    <row r="36" spans="1:12" ht="6.75" customHeight="1">
      <c r="A36" s="10"/>
      <c r="B36" s="9"/>
      <c r="C36" s="9"/>
      <c r="D36" s="6"/>
      <c r="E36" s="11"/>
      <c r="F36" s="20"/>
      <c r="G36" s="6"/>
      <c r="H36" s="11"/>
      <c r="I36" s="23"/>
      <c r="L36" s="1"/>
    </row>
    <row r="37" spans="1:12" ht="17.25" customHeight="1">
      <c r="A37" s="26" t="s">
        <v>14</v>
      </c>
      <c r="B37" s="9"/>
      <c r="C37" s="66">
        <v>1.2999999999999999E-2</v>
      </c>
      <c r="D37" s="6" t="s">
        <v>47</v>
      </c>
      <c r="E37" s="11" t="s">
        <v>13</v>
      </c>
      <c r="F37" s="64">
        <v>6</v>
      </c>
      <c r="G37" s="6"/>
      <c r="H37" s="11"/>
      <c r="I37" s="23"/>
      <c r="L37" s="1"/>
    </row>
    <row r="38" spans="1:12" ht="6.75" customHeight="1">
      <c r="A38" s="10"/>
      <c r="B38" s="9"/>
      <c r="C38" s="9"/>
      <c r="D38" s="6"/>
      <c r="E38" s="11"/>
      <c r="F38" s="20"/>
      <c r="G38" s="6"/>
      <c r="H38" s="11"/>
      <c r="I38" s="23"/>
      <c r="L38" s="1"/>
    </row>
    <row r="39" spans="1:12" ht="17.25" customHeight="1">
      <c r="A39" s="26" t="s">
        <v>12</v>
      </c>
      <c r="B39" s="9"/>
      <c r="C39" s="66">
        <v>2.1999999999999999E-2</v>
      </c>
      <c r="D39" s="6" t="s">
        <v>47</v>
      </c>
      <c r="E39" s="25" t="s">
        <v>11</v>
      </c>
      <c r="F39" s="24">
        <f>IF(C39="","",SQRT(C39^2-C37^2))</f>
        <v>1.7748239349298846E-2</v>
      </c>
      <c r="G39" s="6" t="s">
        <v>47</v>
      </c>
      <c r="H39" s="11"/>
      <c r="I39" s="23"/>
      <c r="L39" s="1"/>
    </row>
    <row r="40" spans="1:12" ht="6.75" customHeight="1">
      <c r="A40" s="16"/>
      <c r="B40" s="9"/>
      <c r="C40" s="9"/>
      <c r="D40" s="9"/>
      <c r="E40" s="9"/>
      <c r="F40" s="9"/>
      <c r="G40" s="9"/>
      <c r="H40" s="9"/>
      <c r="I40" s="8"/>
      <c r="J40" s="1"/>
      <c r="K40" s="1"/>
      <c r="L40" s="1"/>
    </row>
    <row r="41" spans="1:12">
      <c r="A41" s="19" t="s">
        <v>10</v>
      </c>
      <c r="B41" s="22"/>
      <c r="C41" s="22"/>
      <c r="D41" s="18"/>
      <c r="E41" s="22"/>
      <c r="F41" s="22"/>
      <c r="G41" s="22"/>
      <c r="H41" s="18"/>
      <c r="I41" s="21"/>
    </row>
    <row r="42" spans="1:12" ht="23.25" customHeight="1">
      <c r="A42" s="107" t="s">
        <v>9</v>
      </c>
      <c r="B42" s="107"/>
      <c r="C42" s="107"/>
      <c r="D42" s="107" t="s">
        <v>8</v>
      </c>
      <c r="E42" s="107"/>
      <c r="F42" s="107" t="s">
        <v>7</v>
      </c>
      <c r="G42" s="107"/>
      <c r="H42" s="107" t="s">
        <v>6</v>
      </c>
      <c r="I42" s="107"/>
    </row>
    <row r="43" spans="1:12" ht="20.100000000000001" customHeight="1">
      <c r="A43" s="107" t="s">
        <v>50</v>
      </c>
      <c r="B43" s="107"/>
      <c r="C43" s="107"/>
      <c r="D43" s="107">
        <f>IF(F27="","",F27)</f>
        <v>0.6</v>
      </c>
      <c r="E43" s="107"/>
      <c r="F43" s="108">
        <f>IF(C35="","",SQRT((C35/(C31-C29))^2+2*(C27*C35/(C31-C29)^2)^2))</f>
        <v>7.3694046084650687E-3</v>
      </c>
      <c r="G43" s="108"/>
      <c r="H43" s="98">
        <f>IF(D43="","",D43*F43)</f>
        <v>4.4216427650790409E-3</v>
      </c>
      <c r="I43" s="98"/>
    </row>
    <row r="44" spans="1:12" ht="20.100000000000001" customHeight="1">
      <c r="A44" s="137" t="s">
        <v>51</v>
      </c>
      <c r="B44" s="129"/>
      <c r="C44" s="110"/>
      <c r="D44" s="132">
        <f>IF(F35="","",F35)</f>
        <v>1.77546E-4</v>
      </c>
      <c r="E44" s="133"/>
      <c r="F44" s="102">
        <f>IF(C27="","",C27/(C31-C29))</f>
        <v>2.4725096368431738</v>
      </c>
      <c r="G44" s="103"/>
      <c r="H44" s="98">
        <f>IF(D44="","",D44*F44)</f>
        <v>4.3898419598295812E-4</v>
      </c>
      <c r="I44" s="98"/>
    </row>
    <row r="45" spans="1:12" ht="20.100000000000001" customHeight="1">
      <c r="A45" s="128" t="s">
        <v>5</v>
      </c>
      <c r="B45" s="129"/>
      <c r="C45" s="110"/>
      <c r="D45" s="109">
        <f>IF(C37="","",C37)</f>
        <v>1.2999999999999999E-2</v>
      </c>
      <c r="E45" s="110"/>
      <c r="F45" s="138">
        <f>IF(F37="","",1/SQRT(F37))</f>
        <v>0.40824829046386307</v>
      </c>
      <c r="G45" s="139"/>
      <c r="H45" s="98">
        <f>IF(D45="","",D45*F45)</f>
        <v>5.3072277760302196E-3</v>
      </c>
      <c r="I45" s="98"/>
    </row>
    <row r="46" spans="1:12" ht="20.100000000000001" customHeight="1">
      <c r="A46" s="107" t="s">
        <v>4</v>
      </c>
      <c r="B46" s="107"/>
      <c r="C46" s="107"/>
      <c r="D46" s="106">
        <f>IF(F39="","",F39)</f>
        <v>1.7748239349298846E-2</v>
      </c>
      <c r="E46" s="107"/>
      <c r="F46" s="108">
        <v>1</v>
      </c>
      <c r="G46" s="108"/>
      <c r="H46" s="98">
        <f>IF(D46="","",D46*F46)</f>
        <v>1.7748239349298846E-2</v>
      </c>
      <c r="I46" s="98"/>
    </row>
    <row r="47" spans="1:12">
      <c r="A47" s="19" t="s">
        <v>3</v>
      </c>
      <c r="B47" s="18"/>
      <c r="C47" s="18"/>
      <c r="D47" s="18"/>
      <c r="E47" s="18"/>
      <c r="F47" s="18"/>
      <c r="G47" s="18"/>
      <c r="H47" s="18"/>
      <c r="I47" s="17"/>
      <c r="J47" s="1"/>
      <c r="K47" s="1"/>
      <c r="L47" s="1"/>
    </row>
    <row r="48" spans="1:12" ht="6.75" customHeight="1">
      <c r="A48" s="16"/>
      <c r="B48" s="9"/>
      <c r="C48" s="9"/>
      <c r="D48" s="9"/>
      <c r="E48" s="9"/>
      <c r="F48" s="9"/>
      <c r="G48" s="9"/>
      <c r="H48" s="9"/>
      <c r="I48" s="8"/>
      <c r="J48" s="1"/>
      <c r="K48" s="1"/>
      <c r="L48" s="1"/>
    </row>
    <row r="49" spans="1:12" ht="17.25">
      <c r="A49" s="99" t="s">
        <v>2</v>
      </c>
      <c r="B49" s="100"/>
      <c r="C49" s="101"/>
      <c r="D49" s="13">
        <f>IF(H43="","",+SQRT(H43^2+H44^2+H45^2+H46^2))</f>
        <v>1.9050204684804971E-2</v>
      </c>
      <c r="E49" s="6" t="s">
        <v>47</v>
      </c>
      <c r="F49" s="11"/>
      <c r="G49" s="11" t="s">
        <v>126</v>
      </c>
      <c r="H49" s="13">
        <f>IF(C35="","",C35*C27/(C31-C29))</f>
        <v>2.4694769376209385</v>
      </c>
      <c r="I49" s="50" t="s">
        <v>47</v>
      </c>
      <c r="J49" s="1"/>
      <c r="K49" s="1"/>
      <c r="L49" s="1"/>
    </row>
    <row r="50" spans="1:12" ht="6.75" customHeight="1">
      <c r="A50" s="10"/>
      <c r="B50" s="9"/>
      <c r="C50" s="6"/>
      <c r="D50" s="14"/>
      <c r="E50" s="9"/>
      <c r="F50" s="11"/>
      <c r="G50" s="12"/>
      <c r="H50" s="11"/>
      <c r="I50" s="8"/>
      <c r="J50" s="1"/>
      <c r="K50" s="1"/>
      <c r="L50" s="1"/>
    </row>
    <row r="51" spans="1:12">
      <c r="A51" s="99" t="s">
        <v>1</v>
      </c>
      <c r="B51" s="100"/>
      <c r="C51" s="101"/>
      <c r="D51" s="15">
        <v>2</v>
      </c>
      <c r="E51" s="9"/>
      <c r="F51" s="11"/>
      <c r="G51" s="12"/>
      <c r="H51" s="11"/>
      <c r="I51" s="8"/>
      <c r="J51" s="1"/>
      <c r="K51" s="1"/>
      <c r="L51" s="1"/>
    </row>
    <row r="52" spans="1:12" ht="6.75" customHeight="1">
      <c r="A52" s="10"/>
      <c r="B52" s="9"/>
      <c r="C52" s="6"/>
      <c r="D52" s="14"/>
      <c r="E52" s="9"/>
      <c r="F52" s="11"/>
      <c r="G52" s="12"/>
      <c r="H52" s="11"/>
      <c r="I52" s="8"/>
      <c r="J52" s="1"/>
      <c r="K52" s="1"/>
      <c r="L52" s="1"/>
    </row>
    <row r="53" spans="1:12" ht="17.25">
      <c r="A53" s="99" t="s">
        <v>0</v>
      </c>
      <c r="B53" s="100"/>
      <c r="C53" s="101"/>
      <c r="D53" s="75">
        <f>IF(D49="","",D51*D49)</f>
        <v>3.8100409369609942E-2</v>
      </c>
      <c r="E53" s="6" t="s">
        <v>47</v>
      </c>
      <c r="F53" s="11"/>
      <c r="G53" s="12"/>
      <c r="H53" s="11"/>
      <c r="I53" s="8"/>
      <c r="J53" s="1"/>
      <c r="K53" s="1"/>
      <c r="L53" s="1"/>
    </row>
    <row r="54" spans="1:12" ht="6.75" customHeight="1">
      <c r="A54" s="10"/>
      <c r="B54" s="9"/>
      <c r="C54" s="9"/>
      <c r="D54" s="9"/>
      <c r="E54" s="9"/>
      <c r="F54" s="9"/>
      <c r="G54" s="9"/>
      <c r="H54" s="9"/>
      <c r="I54" s="8"/>
      <c r="J54" s="1"/>
      <c r="K54" s="1"/>
      <c r="L54" s="1"/>
    </row>
    <row r="55" spans="1:12">
      <c r="A55" s="7"/>
      <c r="B55" s="6"/>
      <c r="C55" s="6"/>
      <c r="D55" s="6"/>
      <c r="E55" s="6"/>
      <c r="F55" s="6"/>
      <c r="G55" s="6"/>
      <c r="H55" s="6"/>
      <c r="I55" s="5"/>
      <c r="J55" s="1"/>
      <c r="K55" s="1"/>
      <c r="L55" s="1"/>
    </row>
    <row r="56" spans="1:12">
      <c r="A56" s="7"/>
      <c r="B56" s="6"/>
      <c r="C56" s="6"/>
      <c r="D56" s="6"/>
      <c r="E56" s="6"/>
      <c r="F56" s="6"/>
      <c r="G56" s="6"/>
      <c r="H56" s="6"/>
      <c r="I56" s="5"/>
      <c r="J56" s="1"/>
      <c r="K56" s="1"/>
      <c r="L56" s="1"/>
    </row>
    <row r="57" spans="1:12">
      <c r="A57" s="7"/>
      <c r="B57" s="6"/>
      <c r="C57" s="6"/>
      <c r="D57" s="6"/>
      <c r="E57" s="6"/>
      <c r="F57" s="6"/>
      <c r="G57" s="6"/>
      <c r="H57" s="6"/>
      <c r="I57" s="5"/>
      <c r="J57" s="1"/>
      <c r="K57" s="1"/>
      <c r="L57" s="1"/>
    </row>
    <row r="58" spans="1:12">
      <c r="A58" s="7"/>
      <c r="B58" s="6"/>
      <c r="C58" s="6"/>
      <c r="D58" s="6"/>
      <c r="E58" s="6"/>
      <c r="F58" s="6"/>
      <c r="G58" s="6"/>
      <c r="H58" s="6"/>
      <c r="I58" s="5"/>
      <c r="J58" s="1"/>
      <c r="K58" s="1"/>
      <c r="L58" s="1"/>
    </row>
    <row r="59" spans="1:12">
      <c r="A59" s="7"/>
      <c r="B59" s="6"/>
      <c r="C59" s="6"/>
      <c r="D59" s="6"/>
      <c r="E59" s="6"/>
      <c r="F59" s="6"/>
      <c r="G59" s="6"/>
      <c r="H59" s="6"/>
      <c r="I59" s="5"/>
      <c r="J59" s="1"/>
      <c r="K59" s="1"/>
      <c r="L59" s="1"/>
    </row>
    <row r="60" spans="1:12">
      <c r="A60" s="7"/>
      <c r="B60" s="6"/>
      <c r="C60" s="6"/>
      <c r="D60" s="6"/>
      <c r="E60" s="6"/>
      <c r="F60" s="6"/>
      <c r="G60" s="6"/>
      <c r="H60" s="6"/>
      <c r="I60" s="5"/>
      <c r="J60" s="1"/>
      <c r="K60" s="1"/>
      <c r="L60" s="1"/>
    </row>
    <row r="61" spans="1:12">
      <c r="A61" s="7"/>
      <c r="B61" s="6"/>
      <c r="C61" s="6"/>
      <c r="D61" s="6"/>
      <c r="E61" s="6"/>
      <c r="F61" s="6"/>
      <c r="G61" s="6"/>
      <c r="H61" s="6"/>
      <c r="I61" s="5"/>
      <c r="J61" s="1"/>
      <c r="K61" s="1"/>
      <c r="L61" s="1"/>
    </row>
    <row r="62" spans="1:12">
      <c r="A62" s="7"/>
      <c r="B62" s="6"/>
      <c r="C62" s="6"/>
      <c r="D62" s="6"/>
      <c r="E62" s="6"/>
      <c r="F62" s="6"/>
      <c r="G62" s="6"/>
      <c r="H62" s="6"/>
      <c r="I62" s="5"/>
      <c r="J62" s="1"/>
      <c r="K62" s="1"/>
      <c r="L62" s="1"/>
    </row>
    <row r="63" spans="1:12">
      <c r="A63" s="7"/>
      <c r="B63" s="6"/>
      <c r="C63" s="6"/>
      <c r="D63" s="6"/>
      <c r="E63" s="6"/>
      <c r="F63" s="6"/>
      <c r="G63" s="6"/>
      <c r="H63" s="6"/>
      <c r="I63" s="5"/>
      <c r="J63" s="1"/>
      <c r="K63" s="1"/>
      <c r="L63" s="1"/>
    </row>
    <row r="64" spans="1:12">
      <c r="A64" s="4"/>
      <c r="B64" s="3"/>
      <c r="C64" s="3"/>
      <c r="D64" s="3"/>
      <c r="E64" s="3"/>
      <c r="F64" s="3"/>
      <c r="G64" s="3"/>
      <c r="H64" s="3"/>
      <c r="I64" s="2"/>
      <c r="J64" s="1"/>
      <c r="K64" s="1"/>
      <c r="L64" s="1"/>
    </row>
    <row r="65" spans="10:12">
      <c r="J65" s="1"/>
      <c r="K65" s="1"/>
      <c r="L65" s="1"/>
    </row>
    <row r="66" spans="10:12">
      <c r="J66" s="1"/>
      <c r="K66" s="1"/>
      <c r="L66" s="1"/>
    </row>
    <row r="67" spans="10:12">
      <c r="J67" s="1"/>
      <c r="K67" s="1"/>
      <c r="L67" s="1"/>
    </row>
    <row r="68" spans="10:12">
      <c r="J68" s="1"/>
      <c r="K68" s="1"/>
      <c r="L68" s="1"/>
    </row>
    <row r="69" spans="10:12">
      <c r="J69" s="1"/>
      <c r="K69" s="1"/>
      <c r="L69" s="1"/>
    </row>
    <row r="70" spans="10:12">
      <c r="J70" s="1"/>
      <c r="K70" s="1"/>
      <c r="L70" s="1"/>
    </row>
    <row r="71" spans="10:12">
      <c r="J71" s="1"/>
      <c r="K71" s="1"/>
      <c r="L71" s="1"/>
    </row>
    <row r="72" spans="10:12">
      <c r="J72" s="1"/>
      <c r="K72" s="1"/>
      <c r="L72" s="1"/>
    </row>
  </sheetData>
  <sheetProtection password="C464" sheet="1" objects="1" scenarios="1"/>
  <mergeCells count="28">
    <mergeCell ref="A43:C43"/>
    <mergeCell ref="D43:E43"/>
    <mergeCell ref="F43:G43"/>
    <mergeCell ref="H43:I43"/>
    <mergeCell ref="F7:G7"/>
    <mergeCell ref="H7:I7"/>
    <mergeCell ref="B7:C7"/>
    <mergeCell ref="D2:I2"/>
    <mergeCell ref="A42:C42"/>
    <mergeCell ref="D42:E42"/>
    <mergeCell ref="F42:G42"/>
    <mergeCell ref="H42:I42"/>
    <mergeCell ref="D5:I5"/>
    <mergeCell ref="A44:C44"/>
    <mergeCell ref="D44:E44"/>
    <mergeCell ref="F44:G44"/>
    <mergeCell ref="H44:I44"/>
    <mergeCell ref="A45:C45"/>
    <mergeCell ref="D45:E45"/>
    <mergeCell ref="F45:G45"/>
    <mergeCell ref="H45:I45"/>
    <mergeCell ref="A53:C53"/>
    <mergeCell ref="A46:C46"/>
    <mergeCell ref="D46:E46"/>
    <mergeCell ref="F46:G46"/>
    <mergeCell ref="H46:I46"/>
    <mergeCell ref="A49:C49"/>
    <mergeCell ref="A51:C5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 sizeWithCells="1">
              <from>
                <xdr:col>0</xdr:col>
                <xdr:colOff>19050</xdr:colOff>
                <xdr:row>16</xdr:row>
                <xdr:rowOff>9525</xdr:rowOff>
              </from>
              <to>
                <xdr:col>2</xdr:col>
                <xdr:colOff>171450</xdr:colOff>
                <xdr:row>18</xdr:row>
                <xdr:rowOff>38100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7">
            <anchor moveWithCells="1" sizeWithCells="1">
              <from>
                <xdr:col>3</xdr:col>
                <xdr:colOff>200025</xdr:colOff>
                <xdr:row>9</xdr:row>
                <xdr:rowOff>28575</xdr:rowOff>
              </from>
              <to>
                <xdr:col>5</xdr:col>
                <xdr:colOff>238125</xdr:colOff>
                <xdr:row>11</xdr:row>
                <xdr:rowOff>0</xdr:rowOff>
              </to>
            </anchor>
          </objectPr>
        </oleObject>
      </mc:Choice>
      <mc:Fallback>
        <oleObject progId="Equation.3" shapeId="4098" r:id="rId6"/>
      </mc:Fallback>
    </mc:AlternateContent>
    <mc:AlternateContent xmlns:mc="http://schemas.openxmlformats.org/markup-compatibility/2006">
      <mc:Choice Requires="x14">
        <oleObject progId="Equation.3" shapeId="4099" r:id="rId8">
          <objectPr defaultSize="0" autoPict="0" r:id="rId9">
            <anchor moveWithCells="1" sizeWithCells="1">
              <from>
                <xdr:col>2</xdr:col>
                <xdr:colOff>219075</xdr:colOff>
                <xdr:row>16</xdr:row>
                <xdr:rowOff>9525</xdr:rowOff>
              </from>
              <to>
                <xdr:col>4</xdr:col>
                <xdr:colOff>533400</xdr:colOff>
                <xdr:row>18</xdr:row>
                <xdr:rowOff>104775</xdr:rowOff>
              </to>
            </anchor>
          </objectPr>
        </oleObject>
      </mc:Choice>
      <mc:Fallback>
        <oleObject progId="Equation.3" shapeId="4099" r:id="rId8"/>
      </mc:Fallback>
    </mc:AlternateContent>
    <mc:AlternateContent xmlns:mc="http://schemas.openxmlformats.org/markup-compatibility/2006">
      <mc:Choice Requires="x14">
        <oleObject progId="Equation.3" shapeId="4100" r:id="rId10">
          <objectPr defaultSize="0" autoPict="0" r:id="rId11">
            <anchor moveWithCells="1" sizeWithCells="1">
              <from>
                <xdr:col>4</xdr:col>
                <xdr:colOff>581025</xdr:colOff>
                <xdr:row>16</xdr:row>
                <xdr:rowOff>57150</xdr:rowOff>
              </from>
              <to>
                <xdr:col>7</xdr:col>
                <xdr:colOff>114300</xdr:colOff>
                <xdr:row>18</xdr:row>
                <xdr:rowOff>114300</xdr:rowOff>
              </to>
            </anchor>
          </objectPr>
        </oleObject>
      </mc:Choice>
      <mc:Fallback>
        <oleObject progId="Equation.3" shapeId="4100" r:id="rId10"/>
      </mc:Fallback>
    </mc:AlternateContent>
    <mc:AlternateContent xmlns:mc="http://schemas.openxmlformats.org/markup-compatibility/2006">
      <mc:Choice Requires="x14">
        <oleObject progId="Equation.3" shapeId="4101" r:id="rId12">
          <objectPr defaultSize="0" autoPict="0" r:id="rId13">
            <anchor moveWithCells="1" sizeWithCells="1">
              <from>
                <xdr:col>7</xdr:col>
                <xdr:colOff>304800</xdr:colOff>
                <xdr:row>16</xdr:row>
                <xdr:rowOff>28575</xdr:rowOff>
              </from>
              <to>
                <xdr:col>8</xdr:col>
                <xdr:colOff>695325</xdr:colOff>
                <xdr:row>18</xdr:row>
                <xdr:rowOff>123825</xdr:rowOff>
              </to>
            </anchor>
          </objectPr>
        </oleObject>
      </mc:Choice>
      <mc:Fallback>
        <oleObject progId="Equation.3" shapeId="4101" r:id="rId12"/>
      </mc:Fallback>
    </mc:AlternateContent>
    <mc:AlternateContent xmlns:mc="http://schemas.openxmlformats.org/markup-compatibility/2006">
      <mc:Choice Requires="x14">
        <oleObject progId="Equation.3" shapeId="4102" r:id="rId14">
          <objectPr defaultSize="0" autoPict="0" r:id="rId15">
            <anchor moveWithCells="1">
              <from>
                <xdr:col>0</xdr:col>
                <xdr:colOff>504825</xdr:colOff>
                <xdr:row>12</xdr:row>
                <xdr:rowOff>28575</xdr:rowOff>
              </from>
              <to>
                <xdr:col>8</xdr:col>
                <xdr:colOff>228600</xdr:colOff>
                <xdr:row>16</xdr:row>
                <xdr:rowOff>0</xdr:rowOff>
              </to>
            </anchor>
          </objectPr>
        </oleObject>
      </mc:Choice>
      <mc:Fallback>
        <oleObject progId="Equation.3" shapeId="4102" r:id="rId14"/>
      </mc:Fallback>
    </mc:AlternateContent>
    <mc:AlternateContent xmlns:mc="http://schemas.openxmlformats.org/markup-compatibility/2006">
      <mc:Choice Requires="x14">
        <oleObject progId="Equation.3" shapeId="4103" r:id="rId16">
          <objectPr defaultSize="0" autoPict="0" r:id="rId17">
            <anchor moveWithCells="1" sizeWithCells="1">
              <from>
                <xdr:col>5</xdr:col>
                <xdr:colOff>133350</xdr:colOff>
                <xdr:row>20</xdr:row>
                <xdr:rowOff>180975</xdr:rowOff>
              </from>
              <to>
                <xdr:col>8</xdr:col>
                <xdr:colOff>171450</xdr:colOff>
                <xdr:row>23</xdr:row>
                <xdr:rowOff>104775</xdr:rowOff>
              </to>
            </anchor>
          </objectPr>
        </oleObject>
      </mc:Choice>
      <mc:Fallback>
        <oleObject progId="Equation.3" shapeId="4103" r:id="rId16"/>
      </mc:Fallback>
    </mc:AlternateContent>
    <mc:AlternateContent xmlns:mc="http://schemas.openxmlformats.org/markup-compatibility/2006">
      <mc:Choice Requires="x14">
        <oleObject progId="Equation.3" shapeId="4104" r:id="rId18">
          <objectPr defaultSize="0" r:id="rId19">
            <anchor moveWithCells="1">
              <from>
                <xdr:col>0</xdr:col>
                <xdr:colOff>276225</xdr:colOff>
                <xdr:row>19</xdr:row>
                <xdr:rowOff>0</xdr:rowOff>
              </from>
              <to>
                <xdr:col>3</xdr:col>
                <xdr:colOff>342900</xdr:colOff>
                <xdr:row>20</xdr:row>
                <xdr:rowOff>0</xdr:rowOff>
              </to>
            </anchor>
          </objectPr>
        </oleObject>
      </mc:Choice>
      <mc:Fallback>
        <oleObject progId="Equation.3" shapeId="4104" r:id="rId18"/>
      </mc:Fallback>
    </mc:AlternateContent>
    <mc:AlternateContent xmlns:mc="http://schemas.openxmlformats.org/markup-compatibility/2006">
      <mc:Choice Requires="x14">
        <oleObject progId="Equation.3" shapeId="4105" r:id="rId20">
          <objectPr defaultSize="0" r:id="rId21">
            <anchor moveWithCells="1">
              <from>
                <xdr:col>0</xdr:col>
                <xdr:colOff>228600</xdr:colOff>
                <xdr:row>21</xdr:row>
                <xdr:rowOff>0</xdr:rowOff>
              </from>
              <to>
                <xdr:col>4</xdr:col>
                <xdr:colOff>257175</xdr:colOff>
                <xdr:row>23</xdr:row>
                <xdr:rowOff>114300</xdr:rowOff>
              </to>
            </anchor>
          </objectPr>
        </oleObject>
      </mc:Choice>
      <mc:Fallback>
        <oleObject progId="Equation.3" shapeId="4105" r:id="rId2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L68"/>
  <sheetViews>
    <sheetView topLeftCell="A16" zoomScaleNormal="100" workbookViewId="0">
      <selection activeCell="J26" sqref="J26"/>
    </sheetView>
  </sheetViews>
  <sheetFormatPr baseColWidth="10" defaultRowHeight="15"/>
  <cols>
    <col min="1" max="4" width="7.7109375" customWidth="1"/>
    <col min="5" max="5" width="8.85546875" customWidth="1"/>
    <col min="6" max="7" width="7.7109375" customWidth="1"/>
  </cols>
  <sheetData>
    <row r="1" spans="1:12">
      <c r="A1" s="44"/>
      <c r="B1" s="35"/>
      <c r="C1" s="35"/>
      <c r="D1" s="35"/>
      <c r="E1" s="35"/>
      <c r="F1" s="35"/>
      <c r="G1" s="35"/>
      <c r="H1" s="35"/>
      <c r="I1" s="32"/>
    </row>
    <row r="2" spans="1:12" ht="22.5" customHeight="1">
      <c r="A2" s="7"/>
      <c r="B2" s="6"/>
      <c r="C2" s="6"/>
      <c r="D2" s="116" t="s">
        <v>123</v>
      </c>
      <c r="E2" s="116"/>
      <c r="F2" s="116"/>
      <c r="G2" s="116"/>
      <c r="H2" s="116"/>
      <c r="I2" s="117"/>
    </row>
    <row r="3" spans="1:12">
      <c r="A3" s="7"/>
      <c r="B3" s="6"/>
      <c r="C3" s="6"/>
      <c r="D3" s="9" t="s">
        <v>116</v>
      </c>
      <c r="E3" s="9"/>
      <c r="F3" s="9"/>
      <c r="G3" s="9"/>
      <c r="H3" s="9" t="s">
        <v>21</v>
      </c>
      <c r="I3" s="5"/>
    </row>
    <row r="4" spans="1:12">
      <c r="A4" s="30" t="s">
        <v>20</v>
      </c>
      <c r="B4" s="18"/>
      <c r="C4" s="18"/>
      <c r="D4" s="18"/>
      <c r="E4" s="18"/>
      <c r="F4" s="18"/>
      <c r="G4" s="18"/>
      <c r="H4" s="18"/>
      <c r="I4" s="17"/>
      <c r="J4" s="1"/>
      <c r="K4" s="1"/>
      <c r="L4" s="1"/>
    </row>
    <row r="5" spans="1:12">
      <c r="A5" s="16" t="s">
        <v>19</v>
      </c>
      <c r="B5" s="9"/>
      <c r="C5" s="9"/>
      <c r="D5" s="123"/>
      <c r="E5" s="125"/>
      <c r="F5" s="125"/>
      <c r="G5" s="125"/>
      <c r="H5" s="125"/>
      <c r="I5" s="124"/>
      <c r="J5" s="1"/>
      <c r="K5" s="1"/>
      <c r="L5" s="1"/>
    </row>
    <row r="6" spans="1:12" ht="6.75" customHeight="1">
      <c r="A6" s="16"/>
      <c r="B6" s="9"/>
      <c r="C6" s="9"/>
      <c r="D6" s="9"/>
      <c r="E6" s="9"/>
      <c r="F6" s="9"/>
      <c r="G6" s="9"/>
      <c r="H6" s="9"/>
      <c r="I6" s="8"/>
      <c r="J6" s="1"/>
      <c r="K6" s="1"/>
      <c r="L6" s="1"/>
    </row>
    <row r="7" spans="1:12">
      <c r="A7" s="16" t="s">
        <v>18</v>
      </c>
      <c r="B7" s="123"/>
      <c r="C7" s="124"/>
      <c r="D7" s="9"/>
      <c r="E7" s="9"/>
      <c r="F7" s="122" t="s">
        <v>114</v>
      </c>
      <c r="G7" s="122"/>
      <c r="H7" s="123"/>
      <c r="I7" s="124"/>
      <c r="J7" s="1"/>
      <c r="K7" s="1"/>
      <c r="L7" s="1"/>
    </row>
    <row r="8" spans="1:12" ht="6.75" customHeight="1">
      <c r="A8" s="16"/>
      <c r="B8" s="9"/>
      <c r="C8" s="9"/>
      <c r="D8" s="9"/>
      <c r="E8" s="9"/>
      <c r="F8" s="9"/>
      <c r="G8" s="9"/>
      <c r="H8" s="9"/>
      <c r="I8" s="8"/>
      <c r="J8" s="1"/>
      <c r="K8" s="1"/>
      <c r="L8" s="1"/>
    </row>
    <row r="9" spans="1:12">
      <c r="A9" s="30" t="s">
        <v>17</v>
      </c>
      <c r="B9" s="41"/>
      <c r="C9" s="41"/>
      <c r="D9" s="41"/>
      <c r="E9" s="41"/>
      <c r="F9" s="41"/>
      <c r="G9" s="41"/>
      <c r="H9" s="41"/>
      <c r="I9" s="40"/>
      <c r="J9" s="1"/>
      <c r="K9" s="1"/>
      <c r="L9" s="1"/>
    </row>
    <row r="10" spans="1:12">
      <c r="A10" s="36"/>
      <c r="B10" s="33"/>
      <c r="C10" s="33"/>
      <c r="D10" s="33"/>
      <c r="E10" s="33"/>
      <c r="F10" s="33"/>
      <c r="G10" s="33"/>
      <c r="H10" s="33"/>
      <c r="I10" s="39"/>
      <c r="J10" s="1"/>
      <c r="K10" s="1"/>
      <c r="L10" s="1"/>
    </row>
    <row r="11" spans="1:12">
      <c r="A11" s="16"/>
      <c r="B11" s="9"/>
      <c r="D11" s="9"/>
      <c r="E11" s="9"/>
      <c r="F11" s="9"/>
      <c r="G11" s="9"/>
      <c r="H11" s="9"/>
      <c r="I11" s="8"/>
      <c r="J11" s="1"/>
      <c r="K11" s="1"/>
      <c r="L11" s="1"/>
    </row>
    <row r="12" spans="1:12" ht="9" customHeight="1">
      <c r="A12" s="16"/>
      <c r="B12" s="9"/>
      <c r="C12" s="9"/>
      <c r="D12" s="9"/>
      <c r="E12" s="9"/>
      <c r="F12" s="9"/>
      <c r="G12" s="9"/>
      <c r="H12" s="9"/>
      <c r="I12" s="8"/>
      <c r="J12" s="1"/>
      <c r="K12" s="1"/>
      <c r="L12" s="1"/>
    </row>
    <row r="13" spans="1:12">
      <c r="A13" s="38" t="s">
        <v>16</v>
      </c>
      <c r="B13" s="37"/>
      <c r="C13" s="18"/>
      <c r="D13" s="18"/>
      <c r="E13" s="18"/>
      <c r="F13" s="18"/>
      <c r="G13" s="18"/>
      <c r="H13" s="18"/>
      <c r="I13" s="17"/>
      <c r="J13" s="1"/>
      <c r="K13" s="1"/>
      <c r="L13" s="1"/>
    </row>
    <row r="14" spans="1:12">
      <c r="A14" s="36"/>
      <c r="B14" s="34"/>
      <c r="C14" s="34"/>
      <c r="D14" s="33"/>
      <c r="E14" s="35"/>
      <c r="F14" s="34"/>
      <c r="G14" s="34"/>
      <c r="H14" s="33"/>
      <c r="I14" s="32"/>
      <c r="J14" s="1"/>
      <c r="K14" s="1"/>
      <c r="L14" s="1"/>
    </row>
    <row r="15" spans="1:12">
      <c r="A15" s="16"/>
      <c r="B15" s="9"/>
      <c r="C15" s="9"/>
      <c r="D15" s="9"/>
      <c r="E15" s="9"/>
      <c r="F15" s="9"/>
      <c r="G15" s="9"/>
      <c r="H15" s="9"/>
      <c r="I15" s="8"/>
      <c r="J15" s="1"/>
      <c r="K15" s="1"/>
      <c r="L15" s="1"/>
    </row>
    <row r="16" spans="1:12">
      <c r="A16" s="16"/>
      <c r="B16" s="9"/>
      <c r="C16" s="9"/>
      <c r="D16" s="9"/>
      <c r="E16" s="9"/>
      <c r="F16" s="9"/>
      <c r="G16" s="9"/>
      <c r="H16" s="9"/>
      <c r="I16" s="8"/>
      <c r="J16" s="1"/>
      <c r="K16" s="1"/>
      <c r="L16" s="1"/>
    </row>
    <row r="17" spans="1:12">
      <c r="A17" s="16"/>
      <c r="B17" s="9"/>
      <c r="C17" s="9"/>
      <c r="D17" s="9"/>
      <c r="E17" s="9"/>
      <c r="F17" s="9"/>
      <c r="G17" s="9"/>
      <c r="H17" s="9"/>
      <c r="I17" s="8"/>
      <c r="J17" s="1"/>
      <c r="K17" s="1"/>
      <c r="L17" s="1"/>
    </row>
    <row r="18" spans="1:12">
      <c r="A18" s="16"/>
      <c r="B18" s="9"/>
      <c r="C18" s="9"/>
      <c r="D18" s="9"/>
      <c r="E18" s="9"/>
      <c r="F18" s="9"/>
      <c r="G18" s="9"/>
      <c r="H18" s="9"/>
      <c r="I18" s="8"/>
      <c r="J18" s="1"/>
      <c r="K18" s="1"/>
      <c r="L18" s="1"/>
    </row>
    <row r="19" spans="1:12">
      <c r="A19" s="16"/>
      <c r="B19" s="9"/>
      <c r="C19" s="9"/>
      <c r="D19" s="9"/>
      <c r="E19" s="9"/>
      <c r="F19" s="9"/>
      <c r="G19" s="9"/>
      <c r="H19" s="9"/>
      <c r="I19" s="8"/>
      <c r="J19" s="1"/>
      <c r="K19" s="1"/>
      <c r="L19" s="1"/>
    </row>
    <row r="20" spans="1:12">
      <c r="A20" s="31"/>
      <c r="B20" s="9"/>
      <c r="C20" s="9"/>
      <c r="D20" s="9"/>
      <c r="E20" s="9"/>
      <c r="F20" s="9"/>
      <c r="G20" s="9"/>
      <c r="H20" s="9"/>
      <c r="I20" s="8"/>
      <c r="J20" s="1"/>
      <c r="K20" s="1"/>
      <c r="L20" s="1"/>
    </row>
    <row r="21" spans="1:12" ht="10.5" customHeight="1">
      <c r="A21" s="31"/>
      <c r="B21" s="9"/>
      <c r="C21" s="9"/>
      <c r="D21" s="9"/>
      <c r="E21" s="9"/>
      <c r="F21" s="9"/>
      <c r="G21" s="9"/>
      <c r="H21" s="9"/>
      <c r="I21" s="8"/>
      <c r="J21" s="1"/>
      <c r="K21" s="1"/>
      <c r="L21" s="1"/>
    </row>
    <row r="22" spans="1:12">
      <c r="A22" s="30" t="s">
        <v>113</v>
      </c>
      <c r="B22" s="18"/>
      <c r="C22" s="18"/>
      <c r="D22" s="18"/>
      <c r="E22" s="18"/>
      <c r="F22" s="18"/>
      <c r="G22" s="18"/>
      <c r="H22" s="18"/>
      <c r="I22" s="17"/>
      <c r="J22" s="1"/>
      <c r="K22" s="1"/>
      <c r="L22" s="1"/>
    </row>
    <row r="23" spans="1:12" ht="6.75" customHeight="1">
      <c r="A23" s="29"/>
      <c r="B23" s="9"/>
      <c r="C23" s="9"/>
      <c r="D23" s="9"/>
      <c r="E23" s="9"/>
      <c r="F23" s="9"/>
      <c r="G23" s="9"/>
      <c r="H23" s="9"/>
      <c r="I23" s="8"/>
      <c r="J23" s="1"/>
      <c r="K23" s="1"/>
      <c r="L23" s="1"/>
    </row>
    <row r="24" spans="1:12" ht="17.25" customHeight="1">
      <c r="A24" s="26" t="s">
        <v>50</v>
      </c>
      <c r="B24" s="9"/>
      <c r="C24" s="61">
        <v>1218.7</v>
      </c>
      <c r="D24" s="6" t="s">
        <v>15</v>
      </c>
      <c r="E24" s="11" t="s">
        <v>52</v>
      </c>
      <c r="F24" s="64">
        <v>0.6</v>
      </c>
      <c r="G24" s="6" t="s">
        <v>15</v>
      </c>
      <c r="H24" s="11"/>
      <c r="I24" s="23"/>
      <c r="L24" s="1"/>
    </row>
    <row r="25" spans="1:12" ht="6.75" customHeight="1">
      <c r="A25" s="10"/>
      <c r="B25" s="9"/>
      <c r="C25" s="9"/>
      <c r="D25" s="6"/>
      <c r="E25" s="11"/>
      <c r="F25" s="20"/>
      <c r="G25" s="6"/>
      <c r="H25" s="11"/>
      <c r="I25" s="23"/>
      <c r="L25" s="1"/>
    </row>
    <row r="26" spans="1:12">
      <c r="A26" s="26" t="s">
        <v>53</v>
      </c>
      <c r="B26" s="9"/>
      <c r="C26" s="61">
        <v>101.6</v>
      </c>
      <c r="D26" s="6" t="s">
        <v>54</v>
      </c>
      <c r="E26" s="11" t="s">
        <v>55</v>
      </c>
      <c r="F26" s="64">
        <v>0.02</v>
      </c>
      <c r="G26" s="6" t="s">
        <v>54</v>
      </c>
      <c r="H26" s="11"/>
      <c r="I26" s="23"/>
      <c r="L26" s="1"/>
    </row>
    <row r="27" spans="1:12" ht="6.75" customHeight="1">
      <c r="A27" s="10"/>
      <c r="B27" s="9"/>
      <c r="C27" s="9"/>
      <c r="D27" s="6"/>
      <c r="E27" s="11"/>
      <c r="F27" s="28"/>
      <c r="G27" s="27"/>
      <c r="H27" s="11"/>
      <c r="I27" s="23"/>
      <c r="L27" s="1"/>
    </row>
    <row r="28" spans="1:12">
      <c r="A28" s="26" t="s">
        <v>56</v>
      </c>
      <c r="B28" s="9"/>
      <c r="C28" s="61">
        <v>63.7</v>
      </c>
      <c r="D28" s="6" t="s">
        <v>54</v>
      </c>
      <c r="E28" s="11"/>
      <c r="F28" s="28"/>
      <c r="G28" s="27"/>
      <c r="H28" s="11"/>
      <c r="I28" s="23"/>
      <c r="L28" s="1"/>
    </row>
    <row r="29" spans="1:12" ht="6.75" customHeight="1">
      <c r="A29" s="10"/>
      <c r="B29" s="9"/>
      <c r="C29" s="9"/>
      <c r="D29" s="6"/>
      <c r="E29" s="11"/>
      <c r="F29" s="20"/>
      <c r="G29" s="6"/>
      <c r="H29" s="11"/>
      <c r="I29" s="23"/>
      <c r="L29" s="1"/>
    </row>
    <row r="30" spans="1:12" ht="6.75" customHeight="1">
      <c r="A30" s="10"/>
      <c r="B30" s="9"/>
      <c r="C30" s="9"/>
      <c r="D30" s="6"/>
      <c r="E30" s="11"/>
      <c r="F30" s="20"/>
      <c r="G30" s="6"/>
      <c r="H30" s="11"/>
      <c r="I30" s="23"/>
      <c r="L30" s="1"/>
    </row>
    <row r="31" spans="1:12" ht="17.25" customHeight="1">
      <c r="A31" s="26" t="s">
        <v>14</v>
      </c>
      <c r="B31" s="9"/>
      <c r="C31" s="66">
        <v>1.6E-2</v>
      </c>
      <c r="D31" s="6" t="s">
        <v>47</v>
      </c>
      <c r="E31" s="11" t="s">
        <v>13</v>
      </c>
      <c r="F31" s="64">
        <v>6</v>
      </c>
      <c r="G31" s="6"/>
      <c r="H31" s="11"/>
      <c r="I31" s="23"/>
      <c r="L31" s="1"/>
    </row>
    <row r="32" spans="1:12" ht="6.75" customHeight="1">
      <c r="A32" s="10"/>
      <c r="B32" s="9"/>
      <c r="C32" s="9"/>
      <c r="D32" s="6"/>
      <c r="E32" s="11"/>
      <c r="F32" s="20"/>
      <c r="G32" s="6"/>
      <c r="H32" s="11"/>
      <c r="I32" s="23"/>
      <c r="L32" s="1"/>
    </row>
    <row r="33" spans="1:12" ht="17.25" customHeight="1">
      <c r="A33" s="26" t="s">
        <v>12</v>
      </c>
      <c r="B33" s="9"/>
      <c r="C33" s="66">
        <v>0.04</v>
      </c>
      <c r="D33" s="6" t="s">
        <v>47</v>
      </c>
      <c r="E33" s="25" t="s">
        <v>11</v>
      </c>
      <c r="F33" s="24">
        <f>IF(C33="","",SQRT(C33^2-C31^2))</f>
        <v>3.6660605559646724E-2</v>
      </c>
      <c r="G33" s="6" t="s">
        <v>47</v>
      </c>
      <c r="H33" s="11"/>
      <c r="I33" s="23"/>
      <c r="L33" s="1"/>
    </row>
    <row r="34" spans="1:12" ht="6.75" customHeight="1">
      <c r="A34" s="16"/>
      <c r="B34" s="9"/>
      <c r="C34" s="9"/>
      <c r="D34" s="9"/>
      <c r="E34" s="9"/>
      <c r="F34" s="9"/>
      <c r="G34" s="9"/>
      <c r="H34" s="9"/>
      <c r="I34" s="8"/>
      <c r="J34" s="1"/>
      <c r="K34" s="1"/>
      <c r="L34" s="1"/>
    </row>
    <row r="35" spans="1:12">
      <c r="A35" s="19" t="s">
        <v>10</v>
      </c>
      <c r="B35" s="22"/>
      <c r="C35" s="22"/>
      <c r="D35" s="18"/>
      <c r="E35" s="22"/>
      <c r="F35" s="22"/>
      <c r="G35" s="22"/>
      <c r="H35" s="18"/>
      <c r="I35" s="21"/>
    </row>
    <row r="36" spans="1:12" ht="6.75" customHeight="1">
      <c r="A36" s="16"/>
      <c r="B36" s="9"/>
      <c r="C36" s="9"/>
      <c r="D36" s="9"/>
      <c r="E36" s="9"/>
      <c r="F36" s="9"/>
      <c r="G36" s="9"/>
      <c r="H36" s="9"/>
      <c r="I36" s="5"/>
    </row>
    <row r="37" spans="1:12" ht="23.25" customHeight="1">
      <c r="A37" s="107" t="s">
        <v>9</v>
      </c>
      <c r="B37" s="107"/>
      <c r="C37" s="107"/>
      <c r="D37" s="107" t="s">
        <v>8</v>
      </c>
      <c r="E37" s="107"/>
      <c r="F37" s="107" t="s">
        <v>7</v>
      </c>
      <c r="G37" s="107"/>
      <c r="H37" s="107" t="s">
        <v>6</v>
      </c>
      <c r="I37" s="107"/>
    </row>
    <row r="38" spans="1:12" ht="20.100000000000001" customHeight="1">
      <c r="A38" s="107" t="s">
        <v>50</v>
      </c>
      <c r="B38" s="107"/>
      <c r="C38" s="107"/>
      <c r="D38" s="107">
        <f>IF(F24="","",F24)</f>
        <v>0.6</v>
      </c>
      <c r="E38" s="107"/>
      <c r="F38" s="98">
        <f>IF(H45="","",H45/C24)</f>
        <v>1.9363428438385845E-3</v>
      </c>
      <c r="G38" s="98"/>
      <c r="H38" s="98">
        <f>IF(D38="","",D38*F38)</f>
        <v>1.1618057063031506E-3</v>
      </c>
      <c r="I38" s="98"/>
    </row>
    <row r="39" spans="1:12" ht="20.100000000000001" customHeight="1">
      <c r="A39" s="128" t="s">
        <v>57</v>
      </c>
      <c r="B39" s="129"/>
      <c r="C39" s="110"/>
      <c r="D39" s="142">
        <f>IF(F26="","",F26)</f>
        <v>0.02</v>
      </c>
      <c r="E39" s="143"/>
      <c r="F39" s="102">
        <f>IF(H45="","",SQRT((H45/C28)^2+(2*H45/C26)^2))</f>
        <v>5.9416263964618174E-2</v>
      </c>
      <c r="G39" s="103"/>
      <c r="H39" s="98">
        <f>IF(D39="","",D39*F39)</f>
        <v>1.1883252792923636E-3</v>
      </c>
      <c r="I39" s="98"/>
    </row>
    <row r="40" spans="1:12" ht="20.100000000000001" customHeight="1">
      <c r="A40" s="128" t="s">
        <v>5</v>
      </c>
      <c r="B40" s="129"/>
      <c r="C40" s="110"/>
      <c r="D40" s="144">
        <f>IF(C31="","",C31)</f>
        <v>1.6E-2</v>
      </c>
      <c r="E40" s="145"/>
      <c r="F40" s="102">
        <f>IF(F31="","",1/SQRT(F31))</f>
        <v>0.40824829046386307</v>
      </c>
      <c r="G40" s="103"/>
      <c r="H40" s="98">
        <f>IF(D40="","",D40*F40)</f>
        <v>6.5319726474218093E-3</v>
      </c>
      <c r="I40" s="98"/>
    </row>
    <row r="41" spans="1:12" ht="20.100000000000001" customHeight="1">
      <c r="A41" s="107" t="s">
        <v>4</v>
      </c>
      <c r="B41" s="107"/>
      <c r="C41" s="107"/>
      <c r="D41" s="140">
        <f>F33</f>
        <v>3.6660605559646724E-2</v>
      </c>
      <c r="E41" s="141"/>
      <c r="F41" s="108">
        <v>1</v>
      </c>
      <c r="G41" s="108"/>
      <c r="H41" s="98">
        <f>IF(D41="","",D41*F41)</f>
        <v>3.6660605559646724E-2</v>
      </c>
      <c r="I41" s="98"/>
    </row>
    <row r="42" spans="1:12" ht="6.75" customHeight="1">
      <c r="A42" s="16"/>
      <c r="B42" s="9"/>
      <c r="C42" s="9"/>
      <c r="D42" s="11"/>
      <c r="E42" s="20"/>
      <c r="F42" s="9"/>
      <c r="G42" s="11"/>
      <c r="H42" s="20"/>
      <c r="I42" s="8"/>
    </row>
    <row r="43" spans="1:12">
      <c r="A43" s="19" t="s">
        <v>3</v>
      </c>
      <c r="B43" s="18"/>
      <c r="C43" s="18"/>
      <c r="D43" s="18"/>
      <c r="E43" s="18"/>
      <c r="F43" s="18"/>
      <c r="G43" s="18"/>
      <c r="H43" s="18"/>
      <c r="I43" s="17"/>
      <c r="J43" s="1"/>
      <c r="K43" s="1"/>
      <c r="L43" s="1"/>
    </row>
    <row r="44" spans="1:12" ht="6.75" customHeight="1">
      <c r="A44" s="16"/>
      <c r="B44" s="9"/>
      <c r="C44" s="9"/>
      <c r="D44" s="9"/>
      <c r="E44" s="9"/>
      <c r="F44" s="9"/>
      <c r="G44" s="9"/>
      <c r="H44" s="9"/>
      <c r="I44" s="8"/>
      <c r="J44" s="1"/>
      <c r="K44" s="1"/>
      <c r="L44" s="1"/>
    </row>
    <row r="45" spans="1:12" ht="17.25">
      <c r="A45" s="99" t="s">
        <v>2</v>
      </c>
      <c r="B45" s="100"/>
      <c r="C45" s="101"/>
      <c r="D45" s="13">
        <f>IF(H38="","",+SQRT(H38^2+H39^2+H40^2+H41^2))</f>
        <v>3.7275039585965175E-2</v>
      </c>
      <c r="E45" s="6" t="s">
        <v>47</v>
      </c>
      <c r="F45" s="11"/>
      <c r="G45" s="11" t="s">
        <v>127</v>
      </c>
      <c r="H45" s="13">
        <f>IF(C24="","",C24*4000/(3.1416*C26^2*C28))</f>
        <v>2.359821023786083</v>
      </c>
      <c r="I45" s="6" t="s">
        <v>47</v>
      </c>
      <c r="J45" s="1"/>
      <c r="K45" s="1"/>
      <c r="L45" s="1"/>
    </row>
    <row r="46" spans="1:12" ht="6.75" customHeight="1">
      <c r="A46" s="10"/>
      <c r="B46" s="9"/>
      <c r="C46" s="6"/>
      <c r="D46" s="14"/>
      <c r="E46" s="9"/>
      <c r="F46" s="11"/>
      <c r="G46" s="12"/>
      <c r="H46" s="11"/>
      <c r="I46" s="8"/>
      <c r="J46" s="1"/>
      <c r="K46" s="1"/>
      <c r="L46" s="1"/>
    </row>
    <row r="47" spans="1:12">
      <c r="A47" s="99" t="s">
        <v>1</v>
      </c>
      <c r="B47" s="100"/>
      <c r="C47" s="101"/>
      <c r="D47" s="15">
        <v>2</v>
      </c>
      <c r="E47" s="9"/>
      <c r="F47" s="11"/>
      <c r="G47" s="12"/>
      <c r="H47" s="11"/>
      <c r="I47" s="8"/>
      <c r="J47" s="1"/>
      <c r="K47" s="1"/>
      <c r="L47" s="1"/>
    </row>
    <row r="48" spans="1:12" ht="6.75" customHeight="1">
      <c r="A48" s="10"/>
      <c r="B48" s="9"/>
      <c r="C48" s="6"/>
      <c r="D48" s="14"/>
      <c r="E48" s="9"/>
      <c r="F48" s="11"/>
      <c r="G48" s="12"/>
      <c r="H48" s="11"/>
      <c r="I48" s="8"/>
      <c r="J48" s="1"/>
      <c r="K48" s="1"/>
      <c r="L48" s="1"/>
    </row>
    <row r="49" spans="1:12" ht="17.25">
      <c r="A49" s="99" t="s">
        <v>0</v>
      </c>
      <c r="B49" s="100"/>
      <c r="C49" s="101"/>
      <c r="D49" s="75">
        <f>IF(D45="","",D47*D45)</f>
        <v>7.455007917193035E-2</v>
      </c>
      <c r="E49" s="6" t="s">
        <v>47</v>
      </c>
      <c r="F49" s="11"/>
      <c r="G49" s="12"/>
      <c r="H49" s="11"/>
      <c r="I49" s="8"/>
      <c r="J49" s="1"/>
      <c r="K49" s="1"/>
      <c r="L49" s="1"/>
    </row>
    <row r="50" spans="1:12" ht="6.75" customHeight="1">
      <c r="A50" s="10"/>
      <c r="B50" s="9"/>
      <c r="C50" s="9"/>
      <c r="D50" s="9"/>
      <c r="E50" s="9"/>
      <c r="F50" s="9"/>
      <c r="G50" s="9"/>
      <c r="H50" s="9"/>
      <c r="I50" s="8"/>
      <c r="J50" s="1"/>
      <c r="K50" s="1"/>
      <c r="L50" s="1"/>
    </row>
    <row r="51" spans="1:12">
      <c r="A51" s="7"/>
      <c r="B51" s="6"/>
      <c r="C51" s="6"/>
      <c r="D51" s="6"/>
      <c r="E51" s="6"/>
      <c r="F51" s="6"/>
      <c r="G51" s="6"/>
      <c r="H51" s="6"/>
      <c r="I51" s="5"/>
      <c r="J51" s="1"/>
      <c r="K51" s="1"/>
      <c r="L51" s="1"/>
    </row>
    <row r="52" spans="1:12">
      <c r="A52" s="7"/>
      <c r="B52" s="6"/>
      <c r="C52" s="6"/>
      <c r="D52" s="6"/>
      <c r="E52" s="6"/>
      <c r="F52" s="6"/>
      <c r="G52" s="6"/>
      <c r="H52" s="6"/>
      <c r="I52" s="5"/>
      <c r="J52" s="1"/>
      <c r="K52" s="1"/>
      <c r="L52" s="1"/>
    </row>
    <row r="53" spans="1:12">
      <c r="A53" s="7"/>
      <c r="B53" s="6"/>
      <c r="C53" s="6"/>
      <c r="D53" s="6"/>
      <c r="E53" s="6"/>
      <c r="F53" s="6"/>
      <c r="G53" s="6"/>
      <c r="H53" s="6"/>
      <c r="I53" s="5"/>
      <c r="J53" s="1"/>
      <c r="K53" s="1"/>
      <c r="L53" s="1"/>
    </row>
    <row r="54" spans="1:12">
      <c r="A54" s="7"/>
      <c r="B54" s="6"/>
      <c r="C54" s="6"/>
      <c r="D54" s="6"/>
      <c r="E54" s="6"/>
      <c r="F54" s="6"/>
      <c r="G54" s="6"/>
      <c r="H54" s="6"/>
      <c r="I54" s="5"/>
      <c r="J54" s="1"/>
      <c r="K54" s="1"/>
      <c r="L54" s="1"/>
    </row>
    <row r="55" spans="1:12">
      <c r="A55" s="7"/>
      <c r="B55" s="6"/>
      <c r="C55" s="6"/>
      <c r="D55" s="6"/>
      <c r="E55" s="6"/>
      <c r="F55" s="6"/>
      <c r="G55" s="6"/>
      <c r="H55" s="6"/>
      <c r="I55" s="5"/>
      <c r="J55" s="1"/>
      <c r="K55" s="1"/>
      <c r="L55" s="1"/>
    </row>
    <row r="56" spans="1:12">
      <c r="A56" s="7"/>
      <c r="B56" s="6"/>
      <c r="C56" s="6"/>
      <c r="D56" s="6"/>
      <c r="E56" s="6"/>
      <c r="F56" s="6"/>
      <c r="G56" s="6"/>
      <c r="H56" s="6"/>
      <c r="I56" s="5"/>
      <c r="J56" s="1"/>
      <c r="K56" s="1"/>
      <c r="L56" s="1"/>
    </row>
    <row r="57" spans="1:12">
      <c r="A57" s="7"/>
      <c r="B57" s="6"/>
      <c r="C57" s="6"/>
      <c r="D57" s="6"/>
      <c r="E57" s="6"/>
      <c r="F57" s="6"/>
      <c r="G57" s="6"/>
      <c r="H57" s="6"/>
      <c r="I57" s="5"/>
      <c r="J57" s="1"/>
      <c r="K57" s="1"/>
      <c r="L57" s="1"/>
    </row>
    <row r="58" spans="1:12">
      <c r="A58" s="7"/>
      <c r="B58" s="6"/>
      <c r="C58" s="6"/>
      <c r="D58" s="6"/>
      <c r="E58" s="6"/>
      <c r="F58" s="6"/>
      <c r="G58" s="6"/>
      <c r="H58" s="6"/>
      <c r="I58" s="5"/>
      <c r="J58" s="1"/>
      <c r="K58" s="1"/>
      <c r="L58" s="1"/>
    </row>
    <row r="59" spans="1:12">
      <c r="A59" s="7"/>
      <c r="B59" s="6"/>
      <c r="C59" s="6"/>
      <c r="D59" s="6"/>
      <c r="E59" s="6"/>
      <c r="F59" s="6"/>
      <c r="G59" s="6"/>
      <c r="H59" s="6"/>
      <c r="I59" s="5"/>
      <c r="J59" s="1"/>
      <c r="K59" s="1"/>
      <c r="L59" s="1"/>
    </row>
    <row r="60" spans="1:12">
      <c r="A60" s="4"/>
      <c r="B60" s="3"/>
      <c r="C60" s="3"/>
      <c r="D60" s="3"/>
      <c r="E60" s="3"/>
      <c r="F60" s="3"/>
      <c r="G60" s="3"/>
      <c r="H60" s="3"/>
      <c r="I60" s="2"/>
      <c r="J60" s="1"/>
      <c r="K60" s="1"/>
      <c r="L60" s="1"/>
    </row>
    <row r="61" spans="1:12">
      <c r="J61" s="1"/>
      <c r="K61" s="1"/>
      <c r="L61" s="1"/>
    </row>
    <row r="62" spans="1:12">
      <c r="J62" s="1"/>
      <c r="K62" s="1"/>
      <c r="L62" s="1"/>
    </row>
    <row r="63" spans="1:12">
      <c r="J63" s="1"/>
      <c r="K63" s="1"/>
      <c r="L63" s="1"/>
    </row>
    <row r="64" spans="1:12">
      <c r="J64" s="1"/>
      <c r="K64" s="1"/>
      <c r="L64" s="1"/>
    </row>
    <row r="65" spans="10:12">
      <c r="J65" s="1"/>
      <c r="K65" s="1"/>
      <c r="L65" s="1"/>
    </row>
    <row r="66" spans="10:12">
      <c r="J66" s="1"/>
      <c r="K66" s="1"/>
      <c r="L66" s="1"/>
    </row>
    <row r="67" spans="10:12">
      <c r="J67" s="1"/>
      <c r="K67" s="1"/>
      <c r="L67" s="1"/>
    </row>
    <row r="68" spans="10:12">
      <c r="J68" s="1"/>
      <c r="K68" s="1"/>
      <c r="L68" s="1"/>
    </row>
  </sheetData>
  <sheetProtection password="C3A4" sheet="1" objects="1" scenarios="1"/>
  <mergeCells count="28">
    <mergeCell ref="A38:C38"/>
    <mergeCell ref="D38:E38"/>
    <mergeCell ref="F38:G38"/>
    <mergeCell ref="H38:I38"/>
    <mergeCell ref="F7:G7"/>
    <mergeCell ref="H7:I7"/>
    <mergeCell ref="B7:C7"/>
    <mergeCell ref="D2:I2"/>
    <mergeCell ref="A37:C37"/>
    <mergeCell ref="D37:E37"/>
    <mergeCell ref="F37:G37"/>
    <mergeCell ref="H37:I37"/>
    <mergeCell ref="D5:I5"/>
    <mergeCell ref="A39:C39"/>
    <mergeCell ref="D39:E39"/>
    <mergeCell ref="F39:G39"/>
    <mergeCell ref="H39:I39"/>
    <mergeCell ref="A40:C40"/>
    <mergeCell ref="D40:E40"/>
    <mergeCell ref="F40:G40"/>
    <mergeCell ref="H40:I40"/>
    <mergeCell ref="A49:C49"/>
    <mergeCell ref="A41:C41"/>
    <mergeCell ref="D41:E41"/>
    <mergeCell ref="F41:G41"/>
    <mergeCell ref="H41:I41"/>
    <mergeCell ref="A45:C45"/>
    <mergeCell ref="A47:C4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 sizeWithCells="1">
              <from>
                <xdr:col>0</xdr:col>
                <xdr:colOff>133350</xdr:colOff>
                <xdr:row>17</xdr:row>
                <xdr:rowOff>104775</xdr:rowOff>
              </from>
              <to>
                <xdr:col>2</xdr:col>
                <xdr:colOff>285750</xdr:colOff>
                <xdr:row>20</xdr:row>
                <xdr:rowOff>133350</xdr:rowOff>
              </to>
            </anchor>
          </objectPr>
        </oleObject>
      </mc:Choice>
      <mc:Fallback>
        <oleObject progId="Equation.3" shapeId="5121" r:id="rId4"/>
      </mc:Fallback>
    </mc:AlternateContent>
    <mc:AlternateContent xmlns:mc="http://schemas.openxmlformats.org/markup-compatibility/2006">
      <mc:Choice Requires="x14">
        <oleObject progId="Equation.3" shapeId="5122" r:id="rId6">
          <objectPr defaultSize="0" autoPict="0" r:id="rId7">
            <anchor moveWithCells="1" sizeWithCells="1">
              <from>
                <xdr:col>3</xdr:col>
                <xdr:colOff>466725</xdr:colOff>
                <xdr:row>9</xdr:row>
                <xdr:rowOff>19050</xdr:rowOff>
              </from>
              <to>
                <xdr:col>5</xdr:col>
                <xdr:colOff>447675</xdr:colOff>
                <xdr:row>11</xdr:row>
                <xdr:rowOff>133350</xdr:rowOff>
              </to>
            </anchor>
          </objectPr>
        </oleObject>
      </mc:Choice>
      <mc:Fallback>
        <oleObject progId="Equation.3" shapeId="5122" r:id="rId6"/>
      </mc:Fallback>
    </mc:AlternateContent>
    <mc:AlternateContent xmlns:mc="http://schemas.openxmlformats.org/markup-compatibility/2006">
      <mc:Choice Requires="x14">
        <oleObject progId="Equation.3" shapeId="5123" r:id="rId8">
          <objectPr defaultSize="0" autoPict="0" r:id="rId9">
            <anchor moveWithCells="1">
              <from>
                <xdr:col>0</xdr:col>
                <xdr:colOff>95250</xdr:colOff>
                <xdr:row>13</xdr:row>
                <xdr:rowOff>9525</xdr:rowOff>
              </from>
              <to>
                <xdr:col>8</xdr:col>
                <xdr:colOff>552450</xdr:colOff>
                <xdr:row>17</xdr:row>
                <xdr:rowOff>47625</xdr:rowOff>
              </to>
            </anchor>
          </objectPr>
        </oleObject>
      </mc:Choice>
      <mc:Fallback>
        <oleObject progId="Equation.3" shapeId="5123" r:id="rId8"/>
      </mc:Fallback>
    </mc:AlternateContent>
    <mc:AlternateContent xmlns:mc="http://schemas.openxmlformats.org/markup-compatibility/2006">
      <mc:Choice Requires="x14">
        <oleObject progId="Equation.3" shapeId="5124" r:id="rId10">
          <objectPr defaultSize="0" autoPict="0" r:id="rId11">
            <anchor moveWithCells="1" sizeWithCells="1">
              <from>
                <xdr:col>3</xdr:col>
                <xdr:colOff>209550</xdr:colOff>
                <xdr:row>17</xdr:row>
                <xdr:rowOff>123825</xdr:rowOff>
              </from>
              <to>
                <xdr:col>5</xdr:col>
                <xdr:colOff>285750</xdr:colOff>
                <xdr:row>20</xdr:row>
                <xdr:rowOff>152400</xdr:rowOff>
              </to>
            </anchor>
          </objectPr>
        </oleObject>
      </mc:Choice>
      <mc:Fallback>
        <oleObject progId="Equation.3" shapeId="5124" r:id="rId10"/>
      </mc:Fallback>
    </mc:AlternateContent>
    <mc:AlternateContent xmlns:mc="http://schemas.openxmlformats.org/markup-compatibility/2006">
      <mc:Choice Requires="x14">
        <oleObject progId="Equation.3" shapeId="5125" r:id="rId12">
          <objectPr defaultSize="0" autoPict="0" r:id="rId13">
            <anchor moveWithCells="1" sizeWithCells="1">
              <from>
                <xdr:col>6</xdr:col>
                <xdr:colOff>209550</xdr:colOff>
                <xdr:row>17</xdr:row>
                <xdr:rowOff>104775</xdr:rowOff>
              </from>
              <to>
                <xdr:col>8</xdr:col>
                <xdr:colOff>114300</xdr:colOff>
                <xdr:row>20</xdr:row>
                <xdr:rowOff>133350</xdr:rowOff>
              </to>
            </anchor>
          </objectPr>
        </oleObject>
      </mc:Choice>
      <mc:Fallback>
        <oleObject progId="Equation.3" shapeId="5125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17</vt:i4>
      </vt:variant>
    </vt:vector>
  </HeadingPairs>
  <TitlesOfParts>
    <vt:vector size="35" baseType="lpstr">
      <vt:lpstr>instrucciones</vt:lpstr>
      <vt:lpstr>contenido de ligante por ignici</vt:lpstr>
      <vt:lpstr>contenido de ligante soluble</vt:lpstr>
      <vt:lpstr>% pasa tamiz 0,063 (lavado)</vt:lpstr>
      <vt:lpstr>% pasa tamiz 0,063 (seco)</vt:lpstr>
      <vt:lpstr>% ret. tamiz 0,063</vt:lpstr>
      <vt:lpstr>% mat. pasa tamiz i </vt:lpstr>
      <vt:lpstr>DENSIDAD APARENTE SSD </vt:lpstr>
      <vt:lpstr>DENSIDAD APARENTE DIMENSION </vt:lpstr>
      <vt:lpstr>DENSIDAD MAXIMA </vt:lpstr>
      <vt:lpstr>HUECOS AIRE</vt:lpstr>
      <vt:lpstr>HUECOS ARIDO</vt:lpstr>
      <vt:lpstr>HUECOS RELLENOS LIGANTE</vt:lpstr>
      <vt:lpstr>ITSseco</vt:lpstr>
      <vt:lpstr>ITShúmedo</vt:lpstr>
      <vt:lpstr>ITSR</vt:lpstr>
      <vt:lpstr>WTS</vt:lpstr>
      <vt:lpstr>PRD</vt:lpstr>
      <vt:lpstr>'% mat. pasa tamiz i '!Área_de_impresión</vt:lpstr>
      <vt:lpstr>'% pasa tamiz 0,063 (lavado)'!Área_de_impresión</vt:lpstr>
      <vt:lpstr>'% pasa tamiz 0,063 (seco)'!Área_de_impresión</vt:lpstr>
      <vt:lpstr>'% ret. tamiz 0,063'!Área_de_impresión</vt:lpstr>
      <vt:lpstr>'contenido de ligante por ignici'!Área_de_impresión</vt:lpstr>
      <vt:lpstr>'contenido de ligante soluble'!Área_de_impresión</vt:lpstr>
      <vt:lpstr>'DENSIDAD APARENTE DIMENSION '!Área_de_impresión</vt:lpstr>
      <vt:lpstr>'DENSIDAD APARENTE SSD '!Área_de_impresión</vt:lpstr>
      <vt:lpstr>'DENSIDAD MAXIMA '!Área_de_impresión</vt:lpstr>
      <vt:lpstr>'HUECOS ARIDO'!Área_de_impresión</vt:lpstr>
      <vt:lpstr>'HUECOS RELLENOS LIGANTE'!Área_de_impresión</vt:lpstr>
      <vt:lpstr>ITShúmedo!Área_de_impresión</vt:lpstr>
      <vt:lpstr>ITSR!Área_de_impresión</vt:lpstr>
      <vt:lpstr>ITSseco!Área_de_impresión</vt:lpstr>
      <vt:lpstr>PRD!Área_de_impresión</vt:lpstr>
      <vt:lpstr>WTS!Área_de_impresión</vt:lpstr>
      <vt:lpstr>instrucciones!OLE_LINK1</vt:lpstr>
    </vt:vector>
  </TitlesOfParts>
  <Company>Grupo Campezo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2014-04-16T10:56:37Z</dcterms:created>
  <dcterms:modified xsi:type="dcterms:W3CDTF">2015-12-17T14:35:57Z</dcterms:modified>
</cp:coreProperties>
</file>